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5480" windowHeight="6795"/>
  </bookViews>
  <sheets>
    <sheet name="расчет с 01.01.26" sheetId="14" r:id="rId1"/>
    <sheet name="расчет (гор. вода 100; 98)" sheetId="13" state="hidden" r:id="rId2"/>
    <sheet name="расчет Платы с22.12.18" sheetId="12" state="hidden" r:id="rId3"/>
  </sheets>
  <calcPr calcId="145621"/>
</workbook>
</file>

<file path=xl/calcChain.xml><?xml version="1.0" encoding="utf-8"?>
<calcChain xmlns="http://schemas.openxmlformats.org/spreadsheetml/2006/main">
  <c r="F21" i="14" l="1"/>
  <c r="F20" i="14"/>
  <c r="F17" i="14"/>
  <c r="F14" i="14"/>
  <c r="F13" i="14"/>
  <c r="F12" i="14"/>
  <c r="D22" i="14"/>
  <c r="AD21" i="14"/>
  <c r="AB21" i="14"/>
  <c r="AC21" i="14" s="1"/>
  <c r="Z21" i="14"/>
  <c r="AA21" i="14" s="1"/>
  <c r="U21" i="14"/>
  <c r="V21" i="14" s="1"/>
  <c r="S21" i="14"/>
  <c r="T21" i="14" s="1"/>
  <c r="Q21" i="14"/>
  <c r="R21" i="14" s="1"/>
  <c r="O21" i="14"/>
  <c r="P21" i="14" s="1"/>
  <c r="M21" i="14"/>
  <c r="N21" i="14" s="1"/>
  <c r="K21" i="14"/>
  <c r="L21" i="14" s="1"/>
  <c r="J21" i="14"/>
  <c r="X21" i="14"/>
  <c r="Y21" i="14" s="1"/>
  <c r="E21" i="14"/>
  <c r="AD20" i="14"/>
  <c r="AB20" i="14"/>
  <c r="Z20" i="14"/>
  <c r="U20" i="14"/>
  <c r="S20" i="14"/>
  <c r="Q20" i="14"/>
  <c r="O20" i="14"/>
  <c r="M20" i="14"/>
  <c r="K20" i="14"/>
  <c r="J20" i="14"/>
  <c r="X20" i="14"/>
  <c r="AD17" i="14"/>
  <c r="AB17" i="14"/>
  <c r="AC19" i="14" s="1"/>
  <c r="Z17" i="14"/>
  <c r="AA19" i="14" s="1"/>
  <c r="U17" i="14"/>
  <c r="V19" i="14" s="1"/>
  <c r="S17" i="14"/>
  <c r="T19" i="14" s="1"/>
  <c r="Q17" i="14"/>
  <c r="R19" i="14" s="1"/>
  <c r="O17" i="14"/>
  <c r="P19" i="14" s="1"/>
  <c r="M17" i="14"/>
  <c r="N19" i="14" s="1"/>
  <c r="K17" i="14"/>
  <c r="L19" i="14" s="1"/>
  <c r="J17" i="14"/>
  <c r="X19" i="14"/>
  <c r="E17" i="14"/>
  <c r="E22" i="14" s="1"/>
  <c r="X16" i="14"/>
  <c r="U16" i="14"/>
  <c r="V16" i="14" s="1"/>
  <c r="S16" i="14"/>
  <c r="T16" i="14" s="1"/>
  <c r="Q16" i="14"/>
  <c r="R16" i="14" s="1"/>
  <c r="O16" i="14"/>
  <c r="P16" i="14" s="1"/>
  <c r="M16" i="14"/>
  <c r="K16" i="14"/>
  <c r="L16" i="14" s="1"/>
  <c r="J16" i="14"/>
  <c r="X15" i="14"/>
  <c r="U15" i="14"/>
  <c r="V15" i="14" s="1"/>
  <c r="S15" i="14"/>
  <c r="T15" i="14" s="1"/>
  <c r="Q15" i="14"/>
  <c r="R15" i="14" s="1"/>
  <c r="O15" i="14"/>
  <c r="P15" i="14" s="1"/>
  <c r="M15" i="14"/>
  <c r="K15" i="14"/>
  <c r="L15" i="14" s="1"/>
  <c r="J15" i="14"/>
  <c r="AD14" i="14"/>
  <c r="AB14" i="14"/>
  <c r="AC14" i="14" s="1"/>
  <c r="Z14" i="14"/>
  <c r="AA14" i="14" s="1"/>
  <c r="U14" i="14"/>
  <c r="V14" i="14" s="1"/>
  <c r="S14" i="14"/>
  <c r="T14" i="14" s="1"/>
  <c r="Q14" i="14"/>
  <c r="R14" i="14" s="1"/>
  <c r="O14" i="14"/>
  <c r="P14" i="14" s="1"/>
  <c r="M14" i="14"/>
  <c r="N16" i="14" s="1"/>
  <c r="K14" i="14"/>
  <c r="L14" i="14" s="1"/>
  <c r="J14" i="14"/>
  <c r="X14" i="14"/>
  <c r="Y14" i="14" s="1"/>
  <c r="AD13" i="14"/>
  <c r="AB13" i="14"/>
  <c r="Z13" i="14"/>
  <c r="U13" i="14"/>
  <c r="S13" i="14"/>
  <c r="Q13" i="14"/>
  <c r="O13" i="14"/>
  <c r="M13" i="14"/>
  <c r="K13" i="14"/>
  <c r="J13" i="14"/>
  <c r="X13" i="14"/>
  <c r="AD12" i="14"/>
  <c r="AB12" i="14"/>
  <c r="Z12" i="14"/>
  <c r="U12" i="14"/>
  <c r="S12" i="14"/>
  <c r="Q12" i="14"/>
  <c r="O12" i="14"/>
  <c r="M12" i="14"/>
  <c r="K12" i="14"/>
  <c r="J12" i="14"/>
  <c r="X12" i="14"/>
  <c r="N14" i="14" l="1"/>
  <c r="N15" i="14"/>
  <c r="L17" i="14"/>
  <c r="N17" i="14"/>
  <c r="P17" i="14"/>
  <c r="R17" i="14"/>
  <c r="T17" i="14"/>
  <c r="V17" i="14"/>
  <c r="X17" i="14"/>
  <c r="AA17" i="14"/>
  <c r="AA22" i="14" s="1"/>
  <c r="AC17" i="14"/>
  <c r="AC22" i="14" s="1"/>
  <c r="L18" i="14"/>
  <c r="N18" i="14"/>
  <c r="P18" i="14"/>
  <c r="R18" i="14"/>
  <c r="T18" i="14"/>
  <c r="V18" i="14"/>
  <c r="X18" i="14"/>
  <c r="AA18" i="14"/>
  <c r="AC18" i="14"/>
  <c r="X16" i="13"/>
  <c r="J16" i="13"/>
  <c r="K16" i="13"/>
  <c r="L16" i="13"/>
  <c r="M16" i="13"/>
  <c r="O16" i="13"/>
  <c r="P16" i="13"/>
  <c r="Q16" i="13"/>
  <c r="R16" i="13"/>
  <c r="S16" i="13"/>
  <c r="T16" i="13"/>
  <c r="U16" i="13"/>
  <c r="V16" i="13"/>
  <c r="Y19" i="14" l="1"/>
  <c r="Y18" i="14"/>
  <c r="Y17" i="14"/>
  <c r="Y22" i="14" s="1"/>
  <c r="D22" i="13"/>
  <c r="J15" i="13"/>
  <c r="K15" i="13"/>
  <c r="L15" i="13"/>
  <c r="M15" i="13"/>
  <c r="O15" i="13"/>
  <c r="P15" i="13"/>
  <c r="Q15" i="13"/>
  <c r="R15" i="13"/>
  <c r="S15" i="13"/>
  <c r="T15" i="13"/>
  <c r="U15" i="13"/>
  <c r="V15" i="13"/>
  <c r="X15" i="13"/>
  <c r="AD21" i="13"/>
  <c r="AB21" i="13"/>
  <c r="AC21" i="13" s="1"/>
  <c r="Z21" i="13"/>
  <c r="AA21" i="13" s="1"/>
  <c r="U21" i="13"/>
  <c r="V21" i="13" s="1"/>
  <c r="S21" i="13"/>
  <c r="T21" i="13" s="1"/>
  <c r="Q21" i="13"/>
  <c r="R21" i="13" s="1"/>
  <c r="O21" i="13"/>
  <c r="P21" i="13" s="1"/>
  <c r="M21" i="13"/>
  <c r="N21" i="13" s="1"/>
  <c r="K21" i="13"/>
  <c r="L21" i="13" s="1"/>
  <c r="J21" i="13"/>
  <c r="F21" i="13"/>
  <c r="X21" i="13" s="1"/>
  <c r="Y21" i="13" s="1"/>
  <c r="E21" i="13"/>
  <c r="AD20" i="13"/>
  <c r="AB20" i="13"/>
  <c r="Z20" i="13"/>
  <c r="U20" i="13"/>
  <c r="S20" i="13"/>
  <c r="Q20" i="13"/>
  <c r="O20" i="13"/>
  <c r="M20" i="13"/>
  <c r="K20" i="13"/>
  <c r="J20" i="13"/>
  <c r="F20" i="13"/>
  <c r="X20" i="13" s="1"/>
  <c r="AD17" i="13"/>
  <c r="AB17" i="13"/>
  <c r="AC19" i="13" s="1"/>
  <c r="Z17" i="13"/>
  <c r="AA19" i="13" s="1"/>
  <c r="U17" i="13"/>
  <c r="V19" i="13" s="1"/>
  <c r="S17" i="13"/>
  <c r="T19" i="13" s="1"/>
  <c r="Q17" i="13"/>
  <c r="R19" i="13" s="1"/>
  <c r="O17" i="13"/>
  <c r="P19" i="13" s="1"/>
  <c r="M17" i="13"/>
  <c r="N19" i="13" s="1"/>
  <c r="K17" i="13"/>
  <c r="L19" i="13" s="1"/>
  <c r="J17" i="13"/>
  <c r="F17" i="13"/>
  <c r="X19" i="13" s="1"/>
  <c r="E17" i="13"/>
  <c r="E22" i="13" s="1"/>
  <c r="AD14" i="13"/>
  <c r="AB14" i="13"/>
  <c r="AC14" i="13" s="1"/>
  <c r="Z14" i="13"/>
  <c r="AA14" i="13" s="1"/>
  <c r="U14" i="13"/>
  <c r="V14" i="13" s="1"/>
  <c r="S14" i="13"/>
  <c r="T14" i="13" s="1"/>
  <c r="Q14" i="13"/>
  <c r="R14" i="13" s="1"/>
  <c r="O14" i="13"/>
  <c r="P14" i="13" s="1"/>
  <c r="M14" i="13"/>
  <c r="K14" i="13"/>
  <c r="L14" i="13" s="1"/>
  <c r="J14" i="13"/>
  <c r="F14" i="13"/>
  <c r="X14" i="13" s="1"/>
  <c r="Y14" i="13" s="1"/>
  <c r="AD13" i="13"/>
  <c r="AB13" i="13"/>
  <c r="Z13" i="13"/>
  <c r="U13" i="13"/>
  <c r="S13" i="13"/>
  <c r="Q13" i="13"/>
  <c r="O13" i="13"/>
  <c r="M13" i="13"/>
  <c r="K13" i="13"/>
  <c r="J13" i="13"/>
  <c r="F13" i="13"/>
  <c r="X13" i="13" s="1"/>
  <c r="AD12" i="13"/>
  <c r="AB12" i="13"/>
  <c r="Z12" i="13"/>
  <c r="U12" i="13"/>
  <c r="S12" i="13"/>
  <c r="Q12" i="13"/>
  <c r="O12" i="13"/>
  <c r="M12" i="13"/>
  <c r="K12" i="13"/>
  <c r="J12" i="13"/>
  <c r="F12" i="13"/>
  <c r="X12" i="13" s="1"/>
  <c r="N14" i="13" l="1"/>
  <c r="N16" i="13"/>
  <c r="N15" i="13"/>
  <c r="L17" i="13"/>
  <c r="N17" i="13"/>
  <c r="P17" i="13"/>
  <c r="R17" i="13"/>
  <c r="T17" i="13"/>
  <c r="V17" i="13"/>
  <c r="X17" i="13"/>
  <c r="AA17" i="13"/>
  <c r="AC17" i="13"/>
  <c r="L18" i="13"/>
  <c r="N18" i="13"/>
  <c r="P18" i="13"/>
  <c r="R18" i="13"/>
  <c r="T18" i="13"/>
  <c r="V18" i="13"/>
  <c r="X18" i="13"/>
  <c r="AA18" i="13"/>
  <c r="AC18" i="13"/>
  <c r="F21" i="12"/>
  <c r="F20" i="12"/>
  <c r="F15" i="12"/>
  <c r="F14" i="12"/>
  <c r="F13" i="12"/>
  <c r="F12" i="12"/>
  <c r="AC22" i="13" l="1"/>
  <c r="AA22" i="13"/>
  <c r="Y19" i="13"/>
  <c r="Y18" i="13"/>
  <c r="Y17" i="13"/>
  <c r="Y22" i="13" s="1"/>
  <c r="X12" i="12"/>
  <c r="D22" i="12"/>
  <c r="X13" i="12" l="1"/>
  <c r="X21" i="12" l="1"/>
  <c r="X16" i="12"/>
  <c r="X17" i="12"/>
  <c r="X18" i="12"/>
  <c r="X19" i="12"/>
  <c r="X15" i="12"/>
  <c r="X14" i="12"/>
  <c r="X20" i="12"/>
  <c r="AD21" i="12" l="1"/>
  <c r="AB21" i="12"/>
  <c r="Z21" i="12"/>
  <c r="U21" i="12"/>
  <c r="S21" i="12"/>
  <c r="Q21" i="12"/>
  <c r="O21" i="12"/>
  <c r="M21" i="12"/>
  <c r="K21" i="12"/>
  <c r="J21" i="12"/>
  <c r="E21" i="12"/>
  <c r="AD20" i="12"/>
  <c r="AB20" i="12"/>
  <c r="Z20" i="12"/>
  <c r="U20" i="12"/>
  <c r="S20" i="12"/>
  <c r="Q20" i="12"/>
  <c r="O20" i="12"/>
  <c r="M20" i="12"/>
  <c r="K20" i="12"/>
  <c r="J20" i="12"/>
  <c r="AD15" i="12"/>
  <c r="AB15" i="12"/>
  <c r="Z15" i="12"/>
  <c r="U15" i="12"/>
  <c r="S15" i="12"/>
  <c r="Q15" i="12"/>
  <c r="O15" i="12"/>
  <c r="M15" i="12"/>
  <c r="K15" i="12"/>
  <c r="J15" i="12"/>
  <c r="E15" i="12"/>
  <c r="E22" i="12" s="1"/>
  <c r="AD14" i="12"/>
  <c r="AB14" i="12"/>
  <c r="AC14" i="12" s="1"/>
  <c r="Z14" i="12"/>
  <c r="AA14" i="12" s="1"/>
  <c r="Y14" i="12"/>
  <c r="U14" i="12"/>
  <c r="V14" i="12" s="1"/>
  <c r="S14" i="12"/>
  <c r="T14" i="12" s="1"/>
  <c r="Q14" i="12"/>
  <c r="R14" i="12" s="1"/>
  <c r="O14" i="12"/>
  <c r="P14" i="12" s="1"/>
  <c r="M14" i="12"/>
  <c r="N14" i="12" s="1"/>
  <c r="K14" i="12"/>
  <c r="L14" i="12" s="1"/>
  <c r="J14" i="12"/>
  <c r="AD13" i="12"/>
  <c r="AB13" i="12"/>
  <c r="Z13" i="12"/>
  <c r="U13" i="12"/>
  <c r="S13" i="12"/>
  <c r="Q13" i="12"/>
  <c r="O13" i="12"/>
  <c r="M13" i="12"/>
  <c r="K13" i="12"/>
  <c r="J13" i="12"/>
  <c r="AD12" i="12"/>
  <c r="AB12" i="12"/>
  <c r="Z12" i="12"/>
  <c r="U12" i="12"/>
  <c r="S12" i="12"/>
  <c r="Q12" i="12"/>
  <c r="O12" i="12"/>
  <c r="M12" i="12"/>
  <c r="K12" i="12"/>
  <c r="J12" i="12"/>
  <c r="L19" i="12" l="1"/>
  <c r="L18" i="12"/>
  <c r="L17" i="12"/>
  <c r="L15" i="12"/>
  <c r="N19" i="12"/>
  <c r="N18" i="12"/>
  <c r="N17" i="12"/>
  <c r="N15" i="12"/>
  <c r="P19" i="12"/>
  <c r="P18" i="12"/>
  <c r="P17" i="12"/>
  <c r="P15" i="12"/>
  <c r="R19" i="12"/>
  <c r="R18" i="12"/>
  <c r="R17" i="12"/>
  <c r="R15" i="12"/>
  <c r="T19" i="12"/>
  <c r="T18" i="12"/>
  <c r="T17" i="12"/>
  <c r="T15" i="12"/>
  <c r="V19" i="12"/>
  <c r="V18" i="12"/>
  <c r="V17" i="12"/>
  <c r="V15" i="12"/>
  <c r="Y19" i="12"/>
  <c r="Y18" i="12"/>
  <c r="Y17" i="12"/>
  <c r="Y16" i="12"/>
  <c r="Y15" i="12"/>
  <c r="AA19" i="12"/>
  <c r="AA18" i="12"/>
  <c r="AA17" i="12"/>
  <c r="AA16" i="12"/>
  <c r="AA15" i="12"/>
  <c r="AC19" i="12"/>
  <c r="AC18" i="12"/>
  <c r="AC17" i="12"/>
  <c r="AC16" i="12"/>
  <c r="AC15" i="12"/>
  <c r="L16" i="12"/>
  <c r="N16" i="12"/>
  <c r="P16" i="12"/>
  <c r="R16" i="12"/>
  <c r="T16" i="12"/>
  <c r="V16" i="12"/>
  <c r="L21" i="12"/>
  <c r="N21" i="12"/>
  <c r="P21" i="12"/>
  <c r="R21" i="12"/>
  <c r="T21" i="12"/>
  <c r="V21" i="12"/>
  <c r="Y21" i="12"/>
  <c r="AA21" i="12"/>
  <c r="AC21" i="12"/>
  <c r="AC22" i="12" l="1"/>
  <c r="AA22" i="12"/>
  <c r="Y22" i="12"/>
</calcChain>
</file>

<file path=xl/sharedStrings.xml><?xml version="1.0" encoding="utf-8"?>
<sst xmlns="http://schemas.openxmlformats.org/spreadsheetml/2006/main" count="126" uniqueCount="45">
  <si>
    <t>№ п/п</t>
  </si>
  <si>
    <t>Экономист</t>
  </si>
  <si>
    <t>Е.А. Прудникова</t>
  </si>
  <si>
    <t>Степень благоустройства</t>
  </si>
  <si>
    <t>Действующий тариф</t>
  </si>
  <si>
    <t>Адрес общежития</t>
  </si>
  <si>
    <t>ул. Зиньковича,95</t>
  </si>
  <si>
    <t>ул. Зиньковича,96</t>
  </si>
  <si>
    <t>ул. Зиньковича,98</t>
  </si>
  <si>
    <t>ул. Зиньковича,100</t>
  </si>
  <si>
    <t>ул. Комсомольская, 31</t>
  </si>
  <si>
    <t>п. Строителей, 4</t>
  </si>
  <si>
    <t>Итого:</t>
  </si>
  <si>
    <t xml:space="preserve"> УКПП «Костюковичский жилкоммунхоз»</t>
  </si>
  <si>
    <t>х</t>
  </si>
  <si>
    <t>Сумма начисления за апрель 2018, руб.</t>
  </si>
  <si>
    <t>Общая площадь занимаемого жилого помещения, м2               S</t>
  </si>
  <si>
    <t>Размер базовой ставки платы на 1м2 общей площади,               БС</t>
  </si>
  <si>
    <t>Степень благоустройства и местонахождение жилого помещения,                 К1</t>
  </si>
  <si>
    <t>Категория общежития,                     К2</t>
  </si>
  <si>
    <t>Степень благоустройства жилых помещений, (при отсутствии вида инженерной системы 0,9 за каждый вид),                    К3</t>
  </si>
  <si>
    <t>Тариф с учетом экономической целесообразности и финансовой возможности  за 1м2 общей площади жилого помещения, бел. руб.,                      П</t>
  </si>
  <si>
    <t>Общежития 1-й кат. с горячей водой</t>
  </si>
  <si>
    <t>Общежития  1-й кат. без горячей воды</t>
  </si>
  <si>
    <t>Общежития  2-й кат. с горячей водой</t>
  </si>
  <si>
    <t>Общежития  2-й кат. без горячей воды</t>
  </si>
  <si>
    <t>Общежития   3-й кат. с горячей водой</t>
  </si>
  <si>
    <t>Общежития   3-й кат. без горячей воды</t>
  </si>
  <si>
    <t>УТВЕРЖДАЮ</t>
  </si>
  <si>
    <t>Директор</t>
  </si>
  <si>
    <t xml:space="preserve">УКПП "Костюковичский </t>
  </si>
  <si>
    <t>жилкоммунхоз"</t>
  </si>
  <si>
    <t>Коэффициент экономической целесообразности и финансовой возможности,                Кп</t>
  </si>
  <si>
    <t>П=БС*К1*К2*К3*Кп*S</t>
  </si>
  <si>
    <t>_________ С.Н. Преснаков</t>
  </si>
  <si>
    <t>Постановление Министерства антимонопольного регулирования и торговли РБ от 17.08.2023г. №49</t>
  </si>
  <si>
    <t>Плата за пользование жилыми помещениями государственного жилищного фонда в общежитиях для населения с 01.01.2025 г.</t>
  </si>
  <si>
    <t>БВ=42 руб.</t>
  </si>
  <si>
    <t>Постановление Совета Министров РБ от 16.11.2024 г. №848</t>
  </si>
  <si>
    <t>Плата за пользование жилыми помещениями государственного жилищного фонда в общежитиях для населения с 01.11.2025 г.</t>
  </si>
  <si>
    <t>Плата за пользование жилыми помещениями государственного жилищного фонда в общежитиях для населения с 01.01.2026 г.</t>
  </si>
  <si>
    <t>Постановление Совета Министров РБ от 20.11.2025 г. №651</t>
  </si>
  <si>
    <t>БВ=45 руб.</t>
  </si>
  <si>
    <t>Начальник КТУ</t>
  </si>
  <si>
    <t>_________ С.Н. Костенков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</si>
</sst>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1" fillId="0" borderId="0" xfId="0" applyFont="1" applyAlignme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view="pageBreakPreview" topLeftCell="A4" zoomScale="80" zoomScaleNormal="100" zoomScaleSheetLayoutView="80" workbookViewId="0">
      <selection activeCell="F3" sqref="F3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43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44</v>
      </c>
    </row>
    <row r="8" spans="1:30" ht="18.75" x14ac:dyDescent="0.3">
      <c r="A8" s="76" t="s">
        <v>40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18.75" x14ac:dyDescent="0.3">
      <c r="A9" s="77" t="s">
        <v>13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1:30" ht="18.75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50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54">
        <v>1</v>
      </c>
      <c r="B12" s="55" t="s">
        <v>22</v>
      </c>
      <c r="C12" s="22" t="s">
        <v>14</v>
      </c>
      <c r="D12" s="55"/>
      <c r="E12" s="55"/>
      <c r="F12" s="39">
        <f>ROUND(45*0.1,2)</f>
        <v>4.5</v>
      </c>
      <c r="G12" s="56">
        <v>0.2</v>
      </c>
      <c r="H12" s="56">
        <v>1</v>
      </c>
      <c r="I12" s="56">
        <v>1</v>
      </c>
      <c r="J12" s="53">
        <f>2.45*0.5*1*1</f>
        <v>1.2250000000000001</v>
      </c>
      <c r="K12" s="53">
        <f>2.45*0.5*1*1*K33</f>
        <v>0</v>
      </c>
      <c r="L12" s="53"/>
      <c r="M12" s="53">
        <f>2.45*0.5*1*1*M33</f>
        <v>0</v>
      </c>
      <c r="N12" s="53"/>
      <c r="O12" s="53">
        <f t="shared" ref="O12" si="0">2.45*0.5*1*1*O33</f>
        <v>0</v>
      </c>
      <c r="P12" s="53"/>
      <c r="Q12" s="53">
        <f t="shared" ref="Q12:AD12" si="1">2.45*0.5*1*1*Q33</f>
        <v>0</v>
      </c>
      <c r="R12" s="53"/>
      <c r="S12" s="53">
        <f t="shared" si="1"/>
        <v>0</v>
      </c>
      <c r="T12" s="53"/>
      <c r="U12" s="53">
        <f t="shared" si="1"/>
        <v>0</v>
      </c>
      <c r="V12" s="53"/>
      <c r="W12" s="25">
        <v>0.2</v>
      </c>
      <c r="X12" s="26">
        <f>ROUND(F12*G12*H12*I12*W12,4)</f>
        <v>0.18</v>
      </c>
      <c r="Y12" s="51"/>
      <c r="Z12" s="51">
        <f t="shared" si="1"/>
        <v>0</v>
      </c>
      <c r="AA12" s="51"/>
      <c r="AB12" s="51">
        <f t="shared" si="1"/>
        <v>0</v>
      </c>
      <c r="AC12" s="51"/>
      <c r="AD12" s="51">
        <f t="shared" si="1"/>
        <v>0</v>
      </c>
    </row>
    <row r="13" spans="1:30" ht="31.5" x14ac:dyDescent="0.25">
      <c r="A13" s="54">
        <v>2</v>
      </c>
      <c r="B13" s="55" t="s">
        <v>23</v>
      </c>
      <c r="C13" s="22" t="s">
        <v>14</v>
      </c>
      <c r="D13" s="55"/>
      <c r="E13" s="55"/>
      <c r="F13" s="39">
        <f>ROUND(45*0.1,2)</f>
        <v>4.5</v>
      </c>
      <c r="G13" s="56">
        <v>0.2</v>
      </c>
      <c r="H13" s="56">
        <v>1</v>
      </c>
      <c r="I13" s="56">
        <v>0.9</v>
      </c>
      <c r="J13" s="53">
        <f>2.45*0.5*1*0.9</f>
        <v>1.1025</v>
      </c>
      <c r="K13" s="53">
        <f>2.45*0.5*1*0.9*K33</f>
        <v>0</v>
      </c>
      <c r="L13" s="53"/>
      <c r="M13" s="53">
        <f>2.45*0.5*1*0.9*M33</f>
        <v>0</v>
      </c>
      <c r="N13" s="53"/>
      <c r="O13" s="53">
        <f>2.45*0.5*1*0.9*O33</f>
        <v>0</v>
      </c>
      <c r="P13" s="53"/>
      <c r="Q13" s="53">
        <f>2.45*0.5*1*0.9*Q33</f>
        <v>0</v>
      </c>
      <c r="R13" s="53"/>
      <c r="S13" s="53">
        <f t="shared" ref="S13:AD13" si="2">2.45*0.5*1*0.9*S33</f>
        <v>0</v>
      </c>
      <c r="T13" s="53"/>
      <c r="U13" s="53">
        <f t="shared" si="2"/>
        <v>0</v>
      </c>
      <c r="V13" s="53"/>
      <c r="W13" s="25">
        <v>0.2</v>
      </c>
      <c r="X13" s="26">
        <f>ROUND(F13*G13*H13*I13*W13,4)</f>
        <v>0.16200000000000001</v>
      </c>
      <c r="Y13" s="51"/>
      <c r="Z13" s="51">
        <f t="shared" si="2"/>
        <v>0</v>
      </c>
      <c r="AA13" s="51"/>
      <c r="AB13" s="51">
        <f t="shared" si="2"/>
        <v>0</v>
      </c>
      <c r="AC13" s="51"/>
      <c r="AD13" s="51">
        <f t="shared" si="2"/>
        <v>0</v>
      </c>
    </row>
    <row r="14" spans="1:30" ht="20.25" x14ac:dyDescent="0.25">
      <c r="A14" s="79">
        <v>3</v>
      </c>
      <c r="B14" s="82" t="s">
        <v>24</v>
      </c>
      <c r="C14" s="55" t="s">
        <v>10</v>
      </c>
      <c r="D14" s="27">
        <v>3094.6</v>
      </c>
      <c r="E14" s="27">
        <v>3318.48</v>
      </c>
      <c r="F14" s="72">
        <f>ROUND(45*0.1,2)</f>
        <v>4.5</v>
      </c>
      <c r="G14" s="85">
        <v>0.2</v>
      </c>
      <c r="H14" s="85">
        <v>0.9</v>
      </c>
      <c r="I14" s="85">
        <v>1</v>
      </c>
      <c r="J14" s="53">
        <f>2.45*0.5*0.9*1</f>
        <v>1.1025</v>
      </c>
      <c r="K14" s="53">
        <f>2.45*0.5*0.9*1*K33</f>
        <v>0</v>
      </c>
      <c r="L14" s="53">
        <f>K14*D14</f>
        <v>0</v>
      </c>
      <c r="M14" s="53">
        <f>2.45*0.5*0.9*1*M33</f>
        <v>0</v>
      </c>
      <c r="N14" s="28">
        <f>$M$14*D14</f>
        <v>0</v>
      </c>
      <c r="O14" s="53">
        <f>2.45*0.5*0.9*1*O33</f>
        <v>0</v>
      </c>
      <c r="P14" s="28">
        <f>O14*D14</f>
        <v>0</v>
      </c>
      <c r="Q14" s="53">
        <f>2.45*0.5*0.9*1*Q33</f>
        <v>0</v>
      </c>
      <c r="R14" s="28">
        <f>Q14*D14</f>
        <v>0</v>
      </c>
      <c r="S14" s="53">
        <f t="shared" ref="S14:AD16" si="3">2.45*0.5*0.9*1*S33</f>
        <v>0</v>
      </c>
      <c r="T14" s="28">
        <f>S14*D14</f>
        <v>0</v>
      </c>
      <c r="U14" s="53">
        <f t="shared" si="3"/>
        <v>0</v>
      </c>
      <c r="V14" s="28">
        <f>U14*D14</f>
        <v>0</v>
      </c>
      <c r="W14" s="25">
        <v>0.2</v>
      </c>
      <c r="X14" s="26">
        <f>ROUND(F14*G14*H14*I14*W14,4)</f>
        <v>0.16200000000000001</v>
      </c>
      <c r="Y14" s="9">
        <f>X14*D14</f>
        <v>501.3252</v>
      </c>
      <c r="Z14" s="51">
        <f t="shared" si="3"/>
        <v>0</v>
      </c>
      <c r="AA14" s="9">
        <f>Z14*D14</f>
        <v>0</v>
      </c>
      <c r="AB14" s="51">
        <f t="shared" si="3"/>
        <v>0</v>
      </c>
      <c r="AC14" s="9">
        <f>AB14*D14</f>
        <v>0</v>
      </c>
      <c r="AD14" s="51">
        <f t="shared" si="3"/>
        <v>0</v>
      </c>
    </row>
    <row r="15" spans="1:30" ht="20.25" x14ac:dyDescent="0.25">
      <c r="A15" s="80"/>
      <c r="B15" s="83"/>
      <c r="C15" s="55" t="s">
        <v>9</v>
      </c>
      <c r="D15" s="27">
        <v>1922.5</v>
      </c>
      <c r="E15" s="27"/>
      <c r="F15" s="73"/>
      <c r="G15" s="86"/>
      <c r="H15" s="86"/>
      <c r="I15" s="86"/>
      <c r="J15" s="53">
        <f>2.45*0.5*0.9*1</f>
        <v>1.1025</v>
      </c>
      <c r="K15" s="53">
        <f>2.45*0.5*0.9*1*K34</f>
        <v>0</v>
      </c>
      <c r="L15" s="53">
        <f>K15*D15</f>
        <v>0</v>
      </c>
      <c r="M15" s="53">
        <f>2.45*0.5*0.9*1*M34</f>
        <v>0</v>
      </c>
      <c r="N15" s="28">
        <f>$M$14*D15</f>
        <v>0</v>
      </c>
      <c r="O15" s="53">
        <f>2.45*0.5*0.9*1*O34</f>
        <v>0</v>
      </c>
      <c r="P15" s="28">
        <f>O15*D15</f>
        <v>0</v>
      </c>
      <c r="Q15" s="53">
        <f>2.45*0.5*0.9*1*Q34</f>
        <v>0</v>
      </c>
      <c r="R15" s="28">
        <f>Q15*D15</f>
        <v>0</v>
      </c>
      <c r="S15" s="53">
        <f t="shared" si="3"/>
        <v>0</v>
      </c>
      <c r="T15" s="28">
        <f>S15*D15</f>
        <v>0</v>
      </c>
      <c r="U15" s="53">
        <f t="shared" si="3"/>
        <v>0</v>
      </c>
      <c r="V15" s="28">
        <f>U15*D15</f>
        <v>0</v>
      </c>
      <c r="W15" s="25">
        <v>0.2</v>
      </c>
      <c r="X15" s="26">
        <f>ROUND(F15*G15*H15*I15*W15,4)</f>
        <v>0</v>
      </c>
      <c r="Y15" s="9"/>
      <c r="Z15" s="51"/>
      <c r="AA15" s="9"/>
      <c r="AB15" s="51"/>
      <c r="AC15" s="9"/>
      <c r="AD15" s="51"/>
    </row>
    <row r="16" spans="1:30" ht="20.25" x14ac:dyDescent="0.25">
      <c r="A16" s="81"/>
      <c r="B16" s="84"/>
      <c r="C16" s="55" t="s">
        <v>8</v>
      </c>
      <c r="D16" s="27">
        <v>3124.65</v>
      </c>
      <c r="E16" s="27"/>
      <c r="F16" s="74"/>
      <c r="G16" s="87"/>
      <c r="H16" s="87"/>
      <c r="I16" s="87"/>
      <c r="J16" s="53">
        <f>2.45*0.5*0.9*1</f>
        <v>1.1025</v>
      </c>
      <c r="K16" s="53">
        <f>2.45*0.5*0.9*1*K35</f>
        <v>0</v>
      </c>
      <c r="L16" s="53">
        <f>K16*D16</f>
        <v>0</v>
      </c>
      <c r="M16" s="53">
        <f>2.45*0.5*0.9*1*M35</f>
        <v>0</v>
      </c>
      <c r="N16" s="28">
        <f>$M$14*D16</f>
        <v>0</v>
      </c>
      <c r="O16" s="53">
        <f>2.45*0.5*0.9*1*O35</f>
        <v>0</v>
      </c>
      <c r="P16" s="28">
        <f>O16*D16</f>
        <v>0</v>
      </c>
      <c r="Q16" s="53">
        <f>2.45*0.5*0.9*1*Q35</f>
        <v>0</v>
      </c>
      <c r="R16" s="28">
        <f>Q16*D16</f>
        <v>0</v>
      </c>
      <c r="S16" s="53">
        <f t="shared" si="3"/>
        <v>0</v>
      </c>
      <c r="T16" s="28">
        <f>S16*D16</f>
        <v>0</v>
      </c>
      <c r="U16" s="53">
        <f t="shared" si="3"/>
        <v>0</v>
      </c>
      <c r="V16" s="28">
        <f>U16*D16</f>
        <v>0</v>
      </c>
      <c r="W16" s="25">
        <v>0.2</v>
      </c>
      <c r="X16" s="26">
        <f>ROUND(F16*G16*H16*I16*W16,4)</f>
        <v>0</v>
      </c>
      <c r="Y16" s="9"/>
      <c r="Z16" s="51"/>
      <c r="AA16" s="9"/>
      <c r="AB16" s="51"/>
      <c r="AC16" s="9"/>
      <c r="AD16" s="51"/>
    </row>
    <row r="17" spans="1:30" ht="20.25" x14ac:dyDescent="0.25">
      <c r="A17" s="70">
        <v>4</v>
      </c>
      <c r="B17" s="71" t="s">
        <v>25</v>
      </c>
      <c r="C17" s="55" t="s">
        <v>6</v>
      </c>
      <c r="D17" s="27">
        <v>1062.06</v>
      </c>
      <c r="E17" s="27">
        <f>ROUND(3034.07/1203.8*D17,2)</f>
        <v>2676.83</v>
      </c>
      <c r="F17" s="72">
        <f>ROUND(45*0.1,2)</f>
        <v>4.5</v>
      </c>
      <c r="G17" s="75">
        <v>0.2</v>
      </c>
      <c r="H17" s="75">
        <v>0.9</v>
      </c>
      <c r="I17" s="75">
        <v>0.9</v>
      </c>
      <c r="J17" s="67">
        <f>2.45*0.5*0.9*0.9</f>
        <v>0.99225000000000008</v>
      </c>
      <c r="K17" s="59">
        <f>2.45*0.5*0.9*0.9*K33</f>
        <v>0</v>
      </c>
      <c r="L17" s="53">
        <f t="shared" ref="L17:L19" si="4">$K$17*D17</f>
        <v>0</v>
      </c>
      <c r="M17" s="59">
        <f>2.45*0.5*0.9*0.9*M33</f>
        <v>0</v>
      </c>
      <c r="N17" s="28">
        <f t="shared" ref="N17:N19" si="5">$M$17*D17</f>
        <v>0</v>
      </c>
      <c r="O17" s="59">
        <f>2.45*0.5*0.9*0.9*O33</f>
        <v>0</v>
      </c>
      <c r="P17" s="28">
        <f t="shared" ref="P17:P19" si="6">$O$17*D17</f>
        <v>0</v>
      </c>
      <c r="Q17" s="59">
        <f>2.45*0.5*0.9*0.9*Q33</f>
        <v>0</v>
      </c>
      <c r="R17" s="29">
        <f t="shared" ref="R17:R19" si="7">$Q$17*D17</f>
        <v>0</v>
      </c>
      <c r="S17" s="59">
        <f t="shared" ref="S17:AD17" si="8">2.45*0.5*0.9*0.9*S33</f>
        <v>0</v>
      </c>
      <c r="T17" s="29">
        <f t="shared" ref="T17:T19" si="9">$S$17*D17</f>
        <v>0</v>
      </c>
      <c r="U17" s="59">
        <f t="shared" si="8"/>
        <v>0</v>
      </c>
      <c r="V17" s="29">
        <f t="shared" ref="V17:V19" si="10">$U$17*D17</f>
        <v>0</v>
      </c>
      <c r="W17" s="25">
        <v>0.2</v>
      </c>
      <c r="X17" s="26">
        <f>ROUND($F$17*$G$17*$H$17*$I$17*W17,4)</f>
        <v>0.14580000000000001</v>
      </c>
      <c r="Y17" s="10">
        <f t="shared" ref="Y17:Y19" si="11">$X$17*D17</f>
        <v>154.84834800000002</v>
      </c>
      <c r="Z17" s="60">
        <f t="shared" si="8"/>
        <v>0</v>
      </c>
      <c r="AA17" s="10">
        <f t="shared" ref="AA17:AA19" si="12">$Z$17*D17</f>
        <v>0</v>
      </c>
      <c r="AB17" s="60">
        <f t="shared" si="8"/>
        <v>0</v>
      </c>
      <c r="AC17" s="10">
        <f t="shared" ref="AC17:AC19" si="13">$AB$17*D17</f>
        <v>0</v>
      </c>
      <c r="AD17" s="60">
        <f t="shared" si="8"/>
        <v>0</v>
      </c>
    </row>
    <row r="18" spans="1:30" ht="20.25" x14ac:dyDescent="0.25">
      <c r="A18" s="70"/>
      <c r="B18" s="71"/>
      <c r="C18" s="55" t="s">
        <v>7</v>
      </c>
      <c r="D18" s="27">
        <v>3072.9</v>
      </c>
      <c r="E18" s="27">
        <v>1126.98</v>
      </c>
      <c r="F18" s="73"/>
      <c r="G18" s="75"/>
      <c r="H18" s="75"/>
      <c r="I18" s="75"/>
      <c r="J18" s="68"/>
      <c r="K18" s="59"/>
      <c r="L18" s="53">
        <f t="shared" si="4"/>
        <v>0</v>
      </c>
      <c r="M18" s="59"/>
      <c r="N18" s="28">
        <f t="shared" si="5"/>
        <v>0</v>
      </c>
      <c r="O18" s="59"/>
      <c r="P18" s="28">
        <f t="shared" si="6"/>
        <v>0</v>
      </c>
      <c r="Q18" s="59"/>
      <c r="R18" s="29">
        <f t="shared" si="7"/>
        <v>0</v>
      </c>
      <c r="S18" s="59"/>
      <c r="T18" s="29">
        <f t="shared" si="9"/>
        <v>0</v>
      </c>
      <c r="U18" s="59"/>
      <c r="V18" s="29">
        <f t="shared" si="10"/>
        <v>0</v>
      </c>
      <c r="W18" s="25">
        <v>0.2</v>
      </c>
      <c r="X18" s="26">
        <f t="shared" ref="X18:X19" si="14">ROUND($F$17*$G$17*$H$17*$I$17*W18,4)</f>
        <v>0.14580000000000001</v>
      </c>
      <c r="Y18" s="10">
        <f t="shared" si="11"/>
        <v>448.02882000000005</v>
      </c>
      <c r="Z18" s="60"/>
      <c r="AA18" s="10">
        <f t="shared" si="12"/>
        <v>0</v>
      </c>
      <c r="AB18" s="60"/>
      <c r="AC18" s="10">
        <f t="shared" si="13"/>
        <v>0</v>
      </c>
      <c r="AD18" s="60"/>
    </row>
    <row r="19" spans="1:30" ht="20.25" x14ac:dyDescent="0.25">
      <c r="A19" s="70"/>
      <c r="B19" s="71"/>
      <c r="C19" s="55" t="s">
        <v>11</v>
      </c>
      <c r="D19" s="27">
        <v>3076.25</v>
      </c>
      <c r="E19" s="27">
        <v>2938.16</v>
      </c>
      <c r="F19" s="74"/>
      <c r="G19" s="75"/>
      <c r="H19" s="75"/>
      <c r="I19" s="75"/>
      <c r="J19" s="69"/>
      <c r="K19" s="59"/>
      <c r="L19" s="53">
        <f t="shared" si="4"/>
        <v>0</v>
      </c>
      <c r="M19" s="59"/>
      <c r="N19" s="28">
        <f t="shared" si="5"/>
        <v>0</v>
      </c>
      <c r="O19" s="59"/>
      <c r="P19" s="28">
        <f t="shared" si="6"/>
        <v>0</v>
      </c>
      <c r="Q19" s="59"/>
      <c r="R19" s="29">
        <f t="shared" si="7"/>
        <v>0</v>
      </c>
      <c r="S19" s="59"/>
      <c r="T19" s="29">
        <f t="shared" si="9"/>
        <v>0</v>
      </c>
      <c r="U19" s="59"/>
      <c r="V19" s="29">
        <f t="shared" si="10"/>
        <v>0</v>
      </c>
      <c r="W19" s="25">
        <v>0.2</v>
      </c>
      <c r="X19" s="26">
        <f t="shared" si="14"/>
        <v>0.14580000000000001</v>
      </c>
      <c r="Y19" s="10">
        <f t="shared" si="11"/>
        <v>448.51725000000005</v>
      </c>
      <c r="Z19" s="60"/>
      <c r="AA19" s="10">
        <f t="shared" si="12"/>
        <v>0</v>
      </c>
      <c r="AB19" s="60"/>
      <c r="AC19" s="10">
        <f t="shared" si="13"/>
        <v>0</v>
      </c>
      <c r="AD19" s="60"/>
    </row>
    <row r="20" spans="1:30" ht="31.5" customHeight="1" x14ac:dyDescent="0.25">
      <c r="A20" s="54">
        <v>5</v>
      </c>
      <c r="B20" s="55" t="s">
        <v>26</v>
      </c>
      <c r="C20" s="22" t="s">
        <v>14</v>
      </c>
      <c r="D20" s="27"/>
      <c r="E20" s="27"/>
      <c r="F20" s="39">
        <f>ROUND(45*0.1,2)</f>
        <v>4.5</v>
      </c>
      <c r="G20" s="56">
        <v>0.2</v>
      </c>
      <c r="H20" s="56">
        <v>0.8</v>
      </c>
      <c r="I20" s="56">
        <v>1</v>
      </c>
      <c r="J20" s="53">
        <f>2.45*0.5*0.8*1</f>
        <v>0.98000000000000009</v>
      </c>
      <c r="K20" s="53">
        <f>2.45*0.5*0.8*1*K33</f>
        <v>0</v>
      </c>
      <c r="L20" s="53"/>
      <c r="M20" s="53">
        <f>2.45*0.5*0.8*1*M33</f>
        <v>0</v>
      </c>
      <c r="N20" s="28"/>
      <c r="O20" s="53">
        <f>2.45*0.5*0.8*1*O33</f>
        <v>0</v>
      </c>
      <c r="P20" s="28"/>
      <c r="Q20" s="53">
        <f>2.45*0.5*0.8*1*Q33</f>
        <v>0</v>
      </c>
      <c r="R20" s="28"/>
      <c r="S20" s="53">
        <f t="shared" ref="S20:AD20" si="15">2.45*0.5*0.8*1*S33</f>
        <v>0</v>
      </c>
      <c r="T20" s="28"/>
      <c r="U20" s="53">
        <f t="shared" si="15"/>
        <v>0</v>
      </c>
      <c r="V20" s="28"/>
      <c r="W20" s="25">
        <v>0.2</v>
      </c>
      <c r="X20" s="26">
        <f t="shared" ref="X20" si="16">ROUND(F20*G20*H20*I20*W20,4)</f>
        <v>0.14399999999999999</v>
      </c>
      <c r="Y20" s="9"/>
      <c r="Z20" s="51">
        <f t="shared" si="15"/>
        <v>0</v>
      </c>
      <c r="AA20" s="9"/>
      <c r="AB20" s="51">
        <f t="shared" si="15"/>
        <v>0</v>
      </c>
      <c r="AC20" s="9"/>
      <c r="AD20" s="51">
        <f t="shared" si="15"/>
        <v>0</v>
      </c>
    </row>
    <row r="21" spans="1:30" ht="20.25" customHeight="1" x14ac:dyDescent="0.25">
      <c r="A21" s="54">
        <v>6</v>
      </c>
      <c r="B21" s="55" t="s">
        <v>27</v>
      </c>
      <c r="C21" s="55" t="s">
        <v>6</v>
      </c>
      <c r="D21" s="27">
        <v>141.74</v>
      </c>
      <c r="E21" s="27">
        <f>ROUND(3034.07/1203.8*D21,2)</f>
        <v>357.24</v>
      </c>
      <c r="F21" s="39">
        <f>ROUND(45*0.1,2)</f>
        <v>4.5</v>
      </c>
      <c r="G21" s="56">
        <v>0.2</v>
      </c>
      <c r="H21" s="56">
        <v>0.8</v>
      </c>
      <c r="I21" s="56">
        <v>0.9</v>
      </c>
      <c r="J21" s="57">
        <f>2.45*0.5*0.8*0.9</f>
        <v>0.88200000000000012</v>
      </c>
      <c r="K21" s="53">
        <f>2.45*0.5*0.8*0.9*K33</f>
        <v>0</v>
      </c>
      <c r="L21" s="30">
        <f>$K$21*D21</f>
        <v>0</v>
      </c>
      <c r="M21" s="53">
        <f>2.45*0.5*0.8*0.9*M33</f>
        <v>0</v>
      </c>
      <c r="N21" s="28">
        <f>$M$21*D21</f>
        <v>0</v>
      </c>
      <c r="O21" s="53">
        <f>2.45*0.5*0.8*0.9*O33</f>
        <v>0</v>
      </c>
      <c r="P21" s="28">
        <f>$O$21*D21</f>
        <v>0</v>
      </c>
      <c r="Q21" s="53">
        <f>2.45*0.5*0.8*0.9*Q33</f>
        <v>0</v>
      </c>
      <c r="R21" s="29">
        <f>$Q$21*D21</f>
        <v>0</v>
      </c>
      <c r="S21" s="53">
        <f t="shared" ref="S21:AD21" si="17">2.45*0.5*0.8*0.9*S33</f>
        <v>0</v>
      </c>
      <c r="T21" s="29">
        <f>$S$21*D21</f>
        <v>0</v>
      </c>
      <c r="U21" s="53">
        <f t="shared" si="17"/>
        <v>0</v>
      </c>
      <c r="V21" s="29">
        <f>$U$21*D21</f>
        <v>0</v>
      </c>
      <c r="W21" s="25">
        <v>0.2</v>
      </c>
      <c r="X21" s="26">
        <f>ROUND($F$21*$G$21*$H$21*$I$21*W21,4)</f>
        <v>0.12959999999999999</v>
      </c>
      <c r="Y21" s="10">
        <f>$X$21*D21</f>
        <v>18.369503999999999</v>
      </c>
      <c r="Z21" s="51">
        <f t="shared" si="17"/>
        <v>0</v>
      </c>
      <c r="AA21" s="10">
        <f>$Z$21*D21</f>
        <v>0</v>
      </c>
      <c r="AB21" s="51">
        <f t="shared" si="17"/>
        <v>0</v>
      </c>
      <c r="AC21" s="10">
        <f>$AB$21*D21</f>
        <v>0</v>
      </c>
      <c r="AD21" s="51">
        <f t="shared" si="17"/>
        <v>0</v>
      </c>
    </row>
    <row r="22" spans="1:30" ht="20.25" x14ac:dyDescent="0.25">
      <c r="A22" s="61" t="s">
        <v>12</v>
      </c>
      <c r="B22" s="62"/>
      <c r="C22" s="63"/>
      <c r="D22" s="27">
        <f>SUM(D12:D21)</f>
        <v>15494.699999999999</v>
      </c>
      <c r="E22" s="27">
        <f>SUM(E12:E21)</f>
        <v>10417.689999999999</v>
      </c>
      <c r="F22" s="64"/>
      <c r="G22" s="65"/>
      <c r="H22" s="65"/>
      <c r="I22" s="65"/>
      <c r="J22" s="66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1571.0891220000001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52"/>
      <c r="C23" s="52"/>
      <c r="D23" s="52"/>
      <c r="E23" s="52"/>
      <c r="F23" s="52"/>
      <c r="G23" s="52"/>
      <c r="H23" s="52"/>
      <c r="I23" s="5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58" t="s">
        <v>35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2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41</v>
      </c>
      <c r="B26" s="6"/>
      <c r="C26" s="6"/>
      <c r="D26" s="6"/>
      <c r="E26" s="6"/>
      <c r="F26" s="6"/>
      <c r="G26" s="6" t="s">
        <v>42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8">
    <mergeCell ref="G17:G19"/>
    <mergeCell ref="H17:H19"/>
    <mergeCell ref="I17:I19"/>
    <mergeCell ref="A8:AD8"/>
    <mergeCell ref="A9:AD9"/>
    <mergeCell ref="A10:AD10"/>
    <mergeCell ref="A14:A16"/>
    <mergeCell ref="B14:B16"/>
    <mergeCell ref="F14:F16"/>
    <mergeCell ref="G14:G16"/>
    <mergeCell ref="H14:H16"/>
    <mergeCell ref="I14:I16"/>
    <mergeCell ref="A25:O25"/>
    <mergeCell ref="U17:U19"/>
    <mergeCell ref="Z17:Z19"/>
    <mergeCell ref="AB17:AB19"/>
    <mergeCell ref="AD17:AD19"/>
    <mergeCell ref="A22:C22"/>
    <mergeCell ref="F22:J22"/>
    <mergeCell ref="J17:J19"/>
    <mergeCell ref="K17:K19"/>
    <mergeCell ref="M17:M19"/>
    <mergeCell ref="O17:O19"/>
    <mergeCell ref="Q17:Q19"/>
    <mergeCell ref="S17:S19"/>
    <mergeCell ref="A17:A19"/>
    <mergeCell ref="B17:B19"/>
    <mergeCell ref="F17:F19"/>
  </mergeCells>
  <pageMargins left="0.7" right="0.7" top="0.75" bottom="0.75" header="0.3" footer="0.3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topLeftCell="A7" zoomScale="80" zoomScaleNormal="100" zoomScaleSheetLayoutView="80" workbookViewId="0">
      <selection activeCell="X18" sqref="X18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29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34</v>
      </c>
    </row>
    <row r="8" spans="1:30" ht="18.75" x14ac:dyDescent="0.3">
      <c r="A8" s="76" t="s">
        <v>39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18.75" x14ac:dyDescent="0.3">
      <c r="A9" s="77" t="s">
        <v>13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1:30" ht="18.75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17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41">
        <v>1</v>
      </c>
      <c r="B12" s="42" t="s">
        <v>22</v>
      </c>
      <c r="C12" s="22" t="s">
        <v>14</v>
      </c>
      <c r="D12" s="42"/>
      <c r="E12" s="42"/>
      <c r="F12" s="39">
        <f>ROUND(42*0.1,2)</f>
        <v>4.2</v>
      </c>
      <c r="G12" s="43">
        <v>0.2</v>
      </c>
      <c r="H12" s="43">
        <v>1</v>
      </c>
      <c r="I12" s="43">
        <v>1</v>
      </c>
      <c r="J12" s="46">
        <f>2.45*0.5*1*1</f>
        <v>1.2250000000000001</v>
      </c>
      <c r="K12" s="46">
        <f>2.45*0.5*1*1*K33</f>
        <v>0</v>
      </c>
      <c r="L12" s="46"/>
      <c r="M12" s="46">
        <f>2.45*0.5*1*1*M33</f>
        <v>0</v>
      </c>
      <c r="N12" s="46"/>
      <c r="O12" s="46">
        <f t="shared" ref="O12" si="0">2.45*0.5*1*1*O33</f>
        <v>0</v>
      </c>
      <c r="P12" s="46"/>
      <c r="Q12" s="46">
        <f t="shared" ref="Q12:AD12" si="1">2.45*0.5*1*1*Q33</f>
        <v>0</v>
      </c>
      <c r="R12" s="46"/>
      <c r="S12" s="46">
        <f t="shared" si="1"/>
        <v>0</v>
      </c>
      <c r="T12" s="46"/>
      <c r="U12" s="46">
        <f t="shared" si="1"/>
        <v>0</v>
      </c>
      <c r="V12" s="46"/>
      <c r="W12" s="25">
        <v>0.2</v>
      </c>
      <c r="X12" s="26">
        <f>ROUND(F12*G12*H12*I12*W12,4)</f>
        <v>0.16800000000000001</v>
      </c>
      <c r="Y12" s="45"/>
      <c r="Z12" s="45">
        <f t="shared" si="1"/>
        <v>0</v>
      </c>
      <c r="AA12" s="45"/>
      <c r="AB12" s="45">
        <f t="shared" si="1"/>
        <v>0</v>
      </c>
      <c r="AC12" s="45"/>
      <c r="AD12" s="45">
        <f t="shared" si="1"/>
        <v>0</v>
      </c>
    </row>
    <row r="13" spans="1:30" ht="31.5" x14ac:dyDescent="0.25">
      <c r="A13" s="41">
        <v>2</v>
      </c>
      <c r="B13" s="42" t="s">
        <v>23</v>
      </c>
      <c r="C13" s="22" t="s">
        <v>14</v>
      </c>
      <c r="D13" s="42"/>
      <c r="E13" s="42"/>
      <c r="F13" s="39">
        <f t="shared" ref="F13:F21" si="2">ROUND(42*0.1,2)</f>
        <v>4.2</v>
      </c>
      <c r="G13" s="43">
        <v>0.2</v>
      </c>
      <c r="H13" s="43">
        <v>1</v>
      </c>
      <c r="I13" s="43">
        <v>0.9</v>
      </c>
      <c r="J13" s="46">
        <f>2.45*0.5*1*0.9</f>
        <v>1.1025</v>
      </c>
      <c r="K13" s="46">
        <f>2.45*0.5*1*0.9*K33</f>
        <v>0</v>
      </c>
      <c r="L13" s="46"/>
      <c r="M13" s="46">
        <f>2.45*0.5*1*0.9*M33</f>
        <v>0</v>
      </c>
      <c r="N13" s="46"/>
      <c r="O13" s="46">
        <f>2.45*0.5*1*0.9*O33</f>
        <v>0</v>
      </c>
      <c r="P13" s="46"/>
      <c r="Q13" s="46">
        <f>2.45*0.5*1*0.9*Q33</f>
        <v>0</v>
      </c>
      <c r="R13" s="46"/>
      <c r="S13" s="46">
        <f t="shared" ref="S13:AD13" si="3">2.45*0.5*1*0.9*S33</f>
        <v>0</v>
      </c>
      <c r="T13" s="46"/>
      <c r="U13" s="46">
        <f t="shared" si="3"/>
        <v>0</v>
      </c>
      <c r="V13" s="46"/>
      <c r="W13" s="25">
        <v>0.2</v>
      </c>
      <c r="X13" s="26">
        <f>ROUND(F13*G13*H13*I13*W13,4)</f>
        <v>0.1512</v>
      </c>
      <c r="Y13" s="45"/>
      <c r="Z13" s="45">
        <f t="shared" si="3"/>
        <v>0</v>
      </c>
      <c r="AA13" s="45"/>
      <c r="AB13" s="45">
        <f t="shared" si="3"/>
        <v>0</v>
      </c>
      <c r="AC13" s="45"/>
      <c r="AD13" s="45">
        <f t="shared" si="3"/>
        <v>0</v>
      </c>
    </row>
    <row r="14" spans="1:30" ht="20.25" x14ac:dyDescent="0.25">
      <c r="A14" s="79">
        <v>3</v>
      </c>
      <c r="B14" s="82" t="s">
        <v>24</v>
      </c>
      <c r="C14" s="42" t="s">
        <v>10</v>
      </c>
      <c r="D14" s="27">
        <v>3094.6</v>
      </c>
      <c r="E14" s="27">
        <v>3318.48</v>
      </c>
      <c r="F14" s="88">
        <f t="shared" si="2"/>
        <v>4.2</v>
      </c>
      <c r="G14" s="82">
        <v>0.2</v>
      </c>
      <c r="H14" s="82">
        <v>0.9</v>
      </c>
      <c r="I14" s="85">
        <v>1</v>
      </c>
      <c r="J14" s="46">
        <f>2.45*0.5*0.9*1</f>
        <v>1.1025</v>
      </c>
      <c r="K14" s="46">
        <f>2.45*0.5*0.9*1*K33</f>
        <v>0</v>
      </c>
      <c r="L14" s="46">
        <f>K14*D14</f>
        <v>0</v>
      </c>
      <c r="M14" s="46">
        <f>2.45*0.5*0.9*1*M33</f>
        <v>0</v>
      </c>
      <c r="N14" s="28">
        <f>$M$14*D14</f>
        <v>0</v>
      </c>
      <c r="O14" s="46">
        <f>2.45*0.5*0.9*1*O33</f>
        <v>0</v>
      </c>
      <c r="P14" s="28">
        <f>O14*D14</f>
        <v>0</v>
      </c>
      <c r="Q14" s="46">
        <f>2.45*0.5*0.9*1*Q33</f>
        <v>0</v>
      </c>
      <c r="R14" s="28">
        <f>Q14*D14</f>
        <v>0</v>
      </c>
      <c r="S14" s="46">
        <f t="shared" ref="S14:AD16" si="4">2.45*0.5*0.9*1*S33</f>
        <v>0</v>
      </c>
      <c r="T14" s="28">
        <f>S14*D14</f>
        <v>0</v>
      </c>
      <c r="U14" s="46">
        <f t="shared" si="4"/>
        <v>0</v>
      </c>
      <c r="V14" s="28">
        <f>U14*D14</f>
        <v>0</v>
      </c>
      <c r="W14" s="25">
        <v>0.2</v>
      </c>
      <c r="X14" s="26">
        <f>ROUND(F14*G14*H14*I14*W14,4)</f>
        <v>0.1512</v>
      </c>
      <c r="Y14" s="9">
        <f>X14*D14</f>
        <v>467.90352000000001</v>
      </c>
      <c r="Z14" s="45">
        <f t="shared" si="4"/>
        <v>0</v>
      </c>
      <c r="AA14" s="9">
        <f>Z14*D14</f>
        <v>0</v>
      </c>
      <c r="AB14" s="45">
        <f t="shared" si="4"/>
        <v>0</v>
      </c>
      <c r="AC14" s="9">
        <f>AB14*D14</f>
        <v>0</v>
      </c>
      <c r="AD14" s="45">
        <f t="shared" si="4"/>
        <v>0</v>
      </c>
    </row>
    <row r="15" spans="1:30" ht="20.25" x14ac:dyDescent="0.25">
      <c r="A15" s="80"/>
      <c r="B15" s="83"/>
      <c r="C15" s="42" t="s">
        <v>9</v>
      </c>
      <c r="D15" s="27">
        <v>1922.5</v>
      </c>
      <c r="E15" s="27"/>
      <c r="F15" s="89"/>
      <c r="G15" s="83"/>
      <c r="H15" s="83"/>
      <c r="I15" s="86"/>
      <c r="J15" s="46">
        <f>2.45*0.5*0.9*1</f>
        <v>1.1025</v>
      </c>
      <c r="K15" s="46">
        <f>2.45*0.5*0.9*1*K34</f>
        <v>0</v>
      </c>
      <c r="L15" s="46">
        <f>K15*D15</f>
        <v>0</v>
      </c>
      <c r="M15" s="46">
        <f>2.45*0.5*0.9*1*M34</f>
        <v>0</v>
      </c>
      <c r="N15" s="28">
        <f>$M$14*D15</f>
        <v>0</v>
      </c>
      <c r="O15" s="46">
        <f>2.45*0.5*0.9*1*O34</f>
        <v>0</v>
      </c>
      <c r="P15" s="28">
        <f>O15*D15</f>
        <v>0</v>
      </c>
      <c r="Q15" s="46">
        <f>2.45*0.5*0.9*1*Q34</f>
        <v>0</v>
      </c>
      <c r="R15" s="28">
        <f>Q15*D15</f>
        <v>0</v>
      </c>
      <c r="S15" s="46">
        <f t="shared" si="4"/>
        <v>0</v>
      </c>
      <c r="T15" s="28">
        <f>S15*D15</f>
        <v>0</v>
      </c>
      <c r="U15" s="46">
        <f t="shared" si="4"/>
        <v>0</v>
      </c>
      <c r="V15" s="28">
        <f>U15*D15</f>
        <v>0</v>
      </c>
      <c r="W15" s="25">
        <v>0.2</v>
      </c>
      <c r="X15" s="26">
        <f>ROUND(F15*G15*H15*I15*W15,4)</f>
        <v>0</v>
      </c>
      <c r="Y15" s="9"/>
      <c r="Z15" s="45"/>
      <c r="AA15" s="9"/>
      <c r="AB15" s="45"/>
      <c r="AC15" s="9"/>
      <c r="AD15" s="45"/>
    </row>
    <row r="16" spans="1:30" ht="20.25" x14ac:dyDescent="0.25">
      <c r="A16" s="81"/>
      <c r="B16" s="84"/>
      <c r="C16" s="42" t="s">
        <v>8</v>
      </c>
      <c r="D16" s="27">
        <v>3124.65</v>
      </c>
      <c r="E16" s="27"/>
      <c r="F16" s="90"/>
      <c r="G16" s="84"/>
      <c r="H16" s="84"/>
      <c r="I16" s="87"/>
      <c r="J16" s="48">
        <f>2.45*0.5*0.9*1</f>
        <v>1.1025</v>
      </c>
      <c r="K16" s="48">
        <f>2.45*0.5*0.9*1*K35</f>
        <v>0</v>
      </c>
      <c r="L16" s="48">
        <f>K16*D16</f>
        <v>0</v>
      </c>
      <c r="M16" s="48">
        <f>2.45*0.5*0.9*1*M35</f>
        <v>0</v>
      </c>
      <c r="N16" s="28">
        <f>$M$14*D16</f>
        <v>0</v>
      </c>
      <c r="O16" s="48">
        <f>2.45*0.5*0.9*1*O35</f>
        <v>0</v>
      </c>
      <c r="P16" s="28">
        <f>O16*D16</f>
        <v>0</v>
      </c>
      <c r="Q16" s="48">
        <f>2.45*0.5*0.9*1*Q35</f>
        <v>0</v>
      </c>
      <c r="R16" s="28">
        <f>Q16*D16</f>
        <v>0</v>
      </c>
      <c r="S16" s="48">
        <f t="shared" si="4"/>
        <v>0</v>
      </c>
      <c r="T16" s="28">
        <f>S16*D16</f>
        <v>0</v>
      </c>
      <c r="U16" s="48">
        <f t="shared" si="4"/>
        <v>0</v>
      </c>
      <c r="V16" s="28">
        <f>U16*D16</f>
        <v>0</v>
      </c>
      <c r="W16" s="25">
        <v>0.2</v>
      </c>
      <c r="X16" s="26">
        <f>ROUND(F16*G16*H16*I16*W16,4)</f>
        <v>0</v>
      </c>
      <c r="Y16" s="9"/>
      <c r="Z16" s="49"/>
      <c r="AA16" s="9"/>
      <c r="AB16" s="49"/>
      <c r="AC16" s="9"/>
      <c r="AD16" s="49"/>
    </row>
    <row r="17" spans="1:30" ht="20.25" x14ac:dyDescent="0.25">
      <c r="A17" s="70">
        <v>4</v>
      </c>
      <c r="B17" s="71" t="s">
        <v>25</v>
      </c>
      <c r="C17" s="42" t="s">
        <v>6</v>
      </c>
      <c r="D17" s="27">
        <v>1062.06</v>
      </c>
      <c r="E17" s="27">
        <f>ROUND(3034.07/1203.8*D17,2)</f>
        <v>2676.83</v>
      </c>
      <c r="F17" s="72">
        <f t="shared" si="2"/>
        <v>4.2</v>
      </c>
      <c r="G17" s="75">
        <v>0.2</v>
      </c>
      <c r="H17" s="75">
        <v>0.9</v>
      </c>
      <c r="I17" s="75">
        <v>0.9</v>
      </c>
      <c r="J17" s="67">
        <f>2.45*0.5*0.9*0.9</f>
        <v>0.99225000000000008</v>
      </c>
      <c r="K17" s="59">
        <f>2.45*0.5*0.9*0.9*K33</f>
        <v>0</v>
      </c>
      <c r="L17" s="46">
        <f t="shared" ref="L17:L19" si="5">$K$17*D17</f>
        <v>0</v>
      </c>
      <c r="M17" s="59">
        <f>2.45*0.5*0.9*0.9*M33</f>
        <v>0</v>
      </c>
      <c r="N17" s="28">
        <f t="shared" ref="N17:N19" si="6">$M$17*D17</f>
        <v>0</v>
      </c>
      <c r="O17" s="59">
        <f>2.45*0.5*0.9*0.9*O33</f>
        <v>0</v>
      </c>
      <c r="P17" s="28">
        <f t="shared" ref="P17:P19" si="7">$O$17*D17</f>
        <v>0</v>
      </c>
      <c r="Q17" s="59">
        <f>2.45*0.5*0.9*0.9*Q33</f>
        <v>0</v>
      </c>
      <c r="R17" s="29">
        <f t="shared" ref="R17:R19" si="8">$Q$17*D17</f>
        <v>0</v>
      </c>
      <c r="S17" s="59">
        <f t="shared" ref="S17:AD17" si="9">2.45*0.5*0.9*0.9*S33</f>
        <v>0</v>
      </c>
      <c r="T17" s="29">
        <f t="shared" ref="T17:T19" si="10">$S$17*D17</f>
        <v>0</v>
      </c>
      <c r="U17" s="59">
        <f t="shared" si="9"/>
        <v>0</v>
      </c>
      <c r="V17" s="29">
        <f t="shared" ref="V17:V19" si="11">$U$17*D17</f>
        <v>0</v>
      </c>
      <c r="W17" s="25">
        <v>0.2</v>
      </c>
      <c r="X17" s="26">
        <f>ROUND($F$17*$G$17*$H$17*$I$17*W17,4)</f>
        <v>0.1361</v>
      </c>
      <c r="Y17" s="10">
        <f t="shared" ref="Y17:Y19" si="12">$X$17*D17</f>
        <v>144.54636599999998</v>
      </c>
      <c r="Z17" s="60">
        <f t="shared" si="9"/>
        <v>0</v>
      </c>
      <c r="AA17" s="10">
        <f t="shared" ref="AA17:AA19" si="13">$Z$17*D17</f>
        <v>0</v>
      </c>
      <c r="AB17" s="60">
        <f t="shared" si="9"/>
        <v>0</v>
      </c>
      <c r="AC17" s="10">
        <f t="shared" ref="AC17:AC19" si="14">$AB$17*D17</f>
        <v>0</v>
      </c>
      <c r="AD17" s="60">
        <f t="shared" si="9"/>
        <v>0</v>
      </c>
    </row>
    <row r="18" spans="1:30" ht="20.25" x14ac:dyDescent="0.25">
      <c r="A18" s="70"/>
      <c r="B18" s="71"/>
      <c r="C18" s="42" t="s">
        <v>7</v>
      </c>
      <c r="D18" s="27">
        <v>3072.9</v>
      </c>
      <c r="E18" s="27">
        <v>1126.98</v>
      </c>
      <c r="F18" s="73"/>
      <c r="G18" s="75"/>
      <c r="H18" s="75"/>
      <c r="I18" s="75"/>
      <c r="J18" s="68"/>
      <c r="K18" s="59"/>
      <c r="L18" s="46">
        <f t="shared" si="5"/>
        <v>0</v>
      </c>
      <c r="M18" s="59"/>
      <c r="N18" s="28">
        <f t="shared" si="6"/>
        <v>0</v>
      </c>
      <c r="O18" s="59"/>
      <c r="P18" s="28">
        <f t="shared" si="7"/>
        <v>0</v>
      </c>
      <c r="Q18" s="59"/>
      <c r="R18" s="29">
        <f t="shared" si="8"/>
        <v>0</v>
      </c>
      <c r="S18" s="59"/>
      <c r="T18" s="29">
        <f t="shared" si="10"/>
        <v>0</v>
      </c>
      <c r="U18" s="59"/>
      <c r="V18" s="29">
        <f t="shared" si="11"/>
        <v>0</v>
      </c>
      <c r="W18" s="25">
        <v>0.2</v>
      </c>
      <c r="X18" s="26">
        <f t="shared" ref="X18:X19" si="15">ROUND($F$17*$G$17*$H$17*$I$17*W18,4)</f>
        <v>0.1361</v>
      </c>
      <c r="Y18" s="10">
        <f t="shared" si="12"/>
        <v>418.22169000000002</v>
      </c>
      <c r="Z18" s="60"/>
      <c r="AA18" s="10">
        <f t="shared" si="13"/>
        <v>0</v>
      </c>
      <c r="AB18" s="60"/>
      <c r="AC18" s="10">
        <f t="shared" si="14"/>
        <v>0</v>
      </c>
      <c r="AD18" s="60"/>
    </row>
    <row r="19" spans="1:30" ht="20.25" x14ac:dyDescent="0.25">
      <c r="A19" s="70"/>
      <c r="B19" s="71"/>
      <c r="C19" s="42" t="s">
        <v>11</v>
      </c>
      <c r="D19" s="27">
        <v>3076.25</v>
      </c>
      <c r="E19" s="27">
        <v>2938.16</v>
      </c>
      <c r="F19" s="74"/>
      <c r="G19" s="75"/>
      <c r="H19" s="75"/>
      <c r="I19" s="75"/>
      <c r="J19" s="69"/>
      <c r="K19" s="59"/>
      <c r="L19" s="46">
        <f t="shared" si="5"/>
        <v>0</v>
      </c>
      <c r="M19" s="59"/>
      <c r="N19" s="28">
        <f t="shared" si="6"/>
        <v>0</v>
      </c>
      <c r="O19" s="59"/>
      <c r="P19" s="28">
        <f t="shared" si="7"/>
        <v>0</v>
      </c>
      <c r="Q19" s="59"/>
      <c r="R19" s="29">
        <f t="shared" si="8"/>
        <v>0</v>
      </c>
      <c r="S19" s="59"/>
      <c r="T19" s="29">
        <f t="shared" si="10"/>
        <v>0</v>
      </c>
      <c r="U19" s="59"/>
      <c r="V19" s="29">
        <f t="shared" si="11"/>
        <v>0</v>
      </c>
      <c r="W19" s="25">
        <v>0.2</v>
      </c>
      <c r="X19" s="26">
        <f t="shared" si="15"/>
        <v>0.1361</v>
      </c>
      <c r="Y19" s="10">
        <f t="shared" si="12"/>
        <v>418.67762499999998</v>
      </c>
      <c r="Z19" s="60"/>
      <c r="AA19" s="10">
        <f t="shared" si="13"/>
        <v>0</v>
      </c>
      <c r="AB19" s="60"/>
      <c r="AC19" s="10">
        <f t="shared" si="14"/>
        <v>0</v>
      </c>
      <c r="AD19" s="60"/>
    </row>
    <row r="20" spans="1:30" ht="31.5" customHeight="1" x14ac:dyDescent="0.25">
      <c r="A20" s="41">
        <v>5</v>
      </c>
      <c r="B20" s="42" t="s">
        <v>26</v>
      </c>
      <c r="C20" s="22" t="s">
        <v>14</v>
      </c>
      <c r="D20" s="27"/>
      <c r="E20" s="27"/>
      <c r="F20" s="39">
        <f t="shared" si="2"/>
        <v>4.2</v>
      </c>
      <c r="G20" s="43">
        <v>0.2</v>
      </c>
      <c r="H20" s="43">
        <v>0.8</v>
      </c>
      <c r="I20" s="43">
        <v>1</v>
      </c>
      <c r="J20" s="46">
        <f>2.45*0.5*0.8*1</f>
        <v>0.98000000000000009</v>
      </c>
      <c r="K20" s="46">
        <f>2.45*0.5*0.8*1*K33</f>
        <v>0</v>
      </c>
      <c r="L20" s="46"/>
      <c r="M20" s="46">
        <f>2.45*0.5*0.8*1*M33</f>
        <v>0</v>
      </c>
      <c r="N20" s="28"/>
      <c r="O20" s="46">
        <f>2.45*0.5*0.8*1*O33</f>
        <v>0</v>
      </c>
      <c r="P20" s="28"/>
      <c r="Q20" s="46">
        <f>2.45*0.5*0.8*1*Q33</f>
        <v>0</v>
      </c>
      <c r="R20" s="28"/>
      <c r="S20" s="46">
        <f t="shared" ref="S20:AD20" si="16">2.45*0.5*0.8*1*S33</f>
        <v>0</v>
      </c>
      <c r="T20" s="28"/>
      <c r="U20" s="46">
        <f t="shared" si="16"/>
        <v>0</v>
      </c>
      <c r="V20" s="28"/>
      <c r="W20" s="25">
        <v>0.2</v>
      </c>
      <c r="X20" s="26">
        <f t="shared" ref="X20" si="17">ROUND(F20*G20*H20*I20*W20,4)</f>
        <v>0.13439999999999999</v>
      </c>
      <c r="Y20" s="9"/>
      <c r="Z20" s="45">
        <f t="shared" si="16"/>
        <v>0</v>
      </c>
      <c r="AA20" s="9"/>
      <c r="AB20" s="45">
        <f t="shared" si="16"/>
        <v>0</v>
      </c>
      <c r="AC20" s="9"/>
      <c r="AD20" s="45">
        <f t="shared" si="16"/>
        <v>0</v>
      </c>
    </row>
    <row r="21" spans="1:30" ht="20.25" customHeight="1" x14ac:dyDescent="0.25">
      <c r="A21" s="41">
        <v>6</v>
      </c>
      <c r="B21" s="42" t="s">
        <v>27</v>
      </c>
      <c r="C21" s="42" t="s">
        <v>6</v>
      </c>
      <c r="D21" s="27">
        <v>141.74</v>
      </c>
      <c r="E21" s="27">
        <f>ROUND(3034.07/1203.8*D21,2)</f>
        <v>357.24</v>
      </c>
      <c r="F21" s="39">
        <f t="shared" si="2"/>
        <v>4.2</v>
      </c>
      <c r="G21" s="43">
        <v>0.2</v>
      </c>
      <c r="H21" s="43">
        <v>0.8</v>
      </c>
      <c r="I21" s="43">
        <v>0.9</v>
      </c>
      <c r="J21" s="44">
        <f>2.45*0.5*0.8*0.9</f>
        <v>0.88200000000000012</v>
      </c>
      <c r="K21" s="46">
        <f>2.45*0.5*0.8*0.9*K33</f>
        <v>0</v>
      </c>
      <c r="L21" s="30">
        <f>$K$21*D21</f>
        <v>0</v>
      </c>
      <c r="M21" s="46">
        <f>2.45*0.5*0.8*0.9*M33</f>
        <v>0</v>
      </c>
      <c r="N21" s="28">
        <f>$M$21*D21</f>
        <v>0</v>
      </c>
      <c r="O21" s="46">
        <f>2.45*0.5*0.8*0.9*O33</f>
        <v>0</v>
      </c>
      <c r="P21" s="28">
        <f>$O$21*D21</f>
        <v>0</v>
      </c>
      <c r="Q21" s="46">
        <f>2.45*0.5*0.8*0.9*Q33</f>
        <v>0</v>
      </c>
      <c r="R21" s="29">
        <f>$Q$21*D21</f>
        <v>0</v>
      </c>
      <c r="S21" s="46">
        <f t="shared" ref="S21:AD21" si="18">2.45*0.5*0.8*0.9*S33</f>
        <v>0</v>
      </c>
      <c r="T21" s="29">
        <f>$S$21*D21</f>
        <v>0</v>
      </c>
      <c r="U21" s="46">
        <f t="shared" si="18"/>
        <v>0</v>
      </c>
      <c r="V21" s="29">
        <f>$U$21*D21</f>
        <v>0</v>
      </c>
      <c r="W21" s="25">
        <v>0.2</v>
      </c>
      <c r="X21" s="26">
        <f>ROUND($F$21*$G$21*$H$21*$I$21*W21,4)</f>
        <v>0.121</v>
      </c>
      <c r="Y21" s="10">
        <f>$X$21*D21</f>
        <v>17.150539999999999</v>
      </c>
      <c r="Z21" s="45">
        <f t="shared" si="18"/>
        <v>0</v>
      </c>
      <c r="AA21" s="10">
        <f>$Z$21*D21</f>
        <v>0</v>
      </c>
      <c r="AB21" s="45">
        <f t="shared" si="18"/>
        <v>0</v>
      </c>
      <c r="AC21" s="10">
        <f>$AB$21*D21</f>
        <v>0</v>
      </c>
      <c r="AD21" s="45">
        <f t="shared" si="18"/>
        <v>0</v>
      </c>
    </row>
    <row r="22" spans="1:30" ht="20.25" x14ac:dyDescent="0.25">
      <c r="A22" s="61" t="s">
        <v>12</v>
      </c>
      <c r="B22" s="62"/>
      <c r="C22" s="63"/>
      <c r="D22" s="27">
        <f>SUM(D12:D21)</f>
        <v>15494.699999999999</v>
      </c>
      <c r="E22" s="27">
        <f>SUM(E12:E21)</f>
        <v>10417.689999999999</v>
      </c>
      <c r="F22" s="64"/>
      <c r="G22" s="65"/>
      <c r="H22" s="65"/>
      <c r="I22" s="65"/>
      <c r="J22" s="66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1466.4997410000001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47"/>
      <c r="C23" s="47"/>
      <c r="D23" s="47"/>
      <c r="E23" s="47"/>
      <c r="F23" s="47"/>
      <c r="G23" s="47"/>
      <c r="H23" s="47"/>
      <c r="I23" s="4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58" t="s">
        <v>35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47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38</v>
      </c>
      <c r="B26" s="6"/>
      <c r="C26" s="6"/>
      <c r="D26" s="6"/>
      <c r="E26" s="6"/>
      <c r="F26" s="6"/>
      <c r="G26" s="6" t="s">
        <v>37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8">
    <mergeCell ref="A8:AD8"/>
    <mergeCell ref="A9:AD9"/>
    <mergeCell ref="A10:AD10"/>
    <mergeCell ref="A17:A19"/>
    <mergeCell ref="B17:B19"/>
    <mergeCell ref="F17:F19"/>
    <mergeCell ref="G17:G19"/>
    <mergeCell ref="H17:H19"/>
    <mergeCell ref="I17:I19"/>
    <mergeCell ref="J17:J19"/>
    <mergeCell ref="B14:B16"/>
    <mergeCell ref="A14:A16"/>
    <mergeCell ref="F14:F16"/>
    <mergeCell ref="G14:G16"/>
    <mergeCell ref="H14:H16"/>
    <mergeCell ref="I14:I16"/>
    <mergeCell ref="A22:C22"/>
    <mergeCell ref="F22:J22"/>
    <mergeCell ref="A25:O25"/>
    <mergeCell ref="K17:K19"/>
    <mergeCell ref="M17:M19"/>
    <mergeCell ref="O17:O19"/>
    <mergeCell ref="Z17:Z19"/>
    <mergeCell ref="AB17:AB19"/>
    <mergeCell ref="AD17:AD19"/>
    <mergeCell ref="Q17:Q19"/>
    <mergeCell ref="S17:S19"/>
    <mergeCell ref="U17:U19"/>
  </mergeCells>
  <pageMargins left="0.7" right="0.7" top="0.75" bottom="0.75" header="0.3" footer="0.3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topLeftCell="A16" zoomScale="80" zoomScaleNormal="100" zoomScaleSheetLayoutView="80" workbookViewId="0">
      <selection activeCell="H28" sqref="H28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29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34</v>
      </c>
    </row>
    <row r="8" spans="1:30" ht="18.75" x14ac:dyDescent="0.3">
      <c r="A8" s="76" t="s">
        <v>36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18.75" x14ac:dyDescent="0.3">
      <c r="A9" s="77" t="s">
        <v>13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1:30" ht="18.75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17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20">
        <v>1</v>
      </c>
      <c r="B12" s="21" t="s">
        <v>22</v>
      </c>
      <c r="C12" s="22" t="s">
        <v>14</v>
      </c>
      <c r="D12" s="21"/>
      <c r="E12" s="21"/>
      <c r="F12" s="32">
        <f>ROUND(42*0.1,2)</f>
        <v>4.2</v>
      </c>
      <c r="G12" s="23">
        <v>0.2</v>
      </c>
      <c r="H12" s="23">
        <v>1</v>
      </c>
      <c r="I12" s="23">
        <v>1</v>
      </c>
      <c r="J12" s="24">
        <f>2.45*0.5*1*1</f>
        <v>1.2250000000000001</v>
      </c>
      <c r="K12" s="24">
        <f>2.45*0.5*1*1*K33</f>
        <v>0</v>
      </c>
      <c r="L12" s="24"/>
      <c r="M12" s="24">
        <f>2.45*0.5*1*1*M33</f>
        <v>0</v>
      </c>
      <c r="N12" s="24"/>
      <c r="O12" s="24">
        <f t="shared" ref="O12" si="0">2.45*0.5*1*1*O33</f>
        <v>0</v>
      </c>
      <c r="P12" s="24"/>
      <c r="Q12" s="24">
        <f t="shared" ref="Q12:AD12" si="1">2.45*0.5*1*1*Q33</f>
        <v>0</v>
      </c>
      <c r="R12" s="24"/>
      <c r="S12" s="24">
        <f t="shared" si="1"/>
        <v>0</v>
      </c>
      <c r="T12" s="24"/>
      <c r="U12" s="24">
        <f t="shared" si="1"/>
        <v>0</v>
      </c>
      <c r="V12" s="24"/>
      <c r="W12" s="25">
        <v>0.2</v>
      </c>
      <c r="X12" s="26">
        <f>ROUND(F12*G12*H12*I12*W12,4)</f>
        <v>0.16800000000000001</v>
      </c>
      <c r="Y12" s="12"/>
      <c r="Z12" s="12">
        <f t="shared" si="1"/>
        <v>0</v>
      </c>
      <c r="AA12" s="12"/>
      <c r="AB12" s="12">
        <f t="shared" si="1"/>
        <v>0</v>
      </c>
      <c r="AC12" s="12"/>
      <c r="AD12" s="12">
        <f t="shared" si="1"/>
        <v>0</v>
      </c>
    </row>
    <row r="13" spans="1:30" ht="31.5" x14ac:dyDescent="0.25">
      <c r="A13" s="20">
        <v>2</v>
      </c>
      <c r="B13" s="21" t="s">
        <v>23</v>
      </c>
      <c r="C13" s="22" t="s">
        <v>14</v>
      </c>
      <c r="D13" s="21"/>
      <c r="E13" s="21"/>
      <c r="F13" s="39">
        <f t="shared" ref="F13:F21" si="2">ROUND(42*0.1,2)</f>
        <v>4.2</v>
      </c>
      <c r="G13" s="23">
        <v>0.2</v>
      </c>
      <c r="H13" s="23">
        <v>1</v>
      </c>
      <c r="I13" s="23">
        <v>0.9</v>
      </c>
      <c r="J13" s="24">
        <f>2.45*0.5*1*0.9</f>
        <v>1.1025</v>
      </c>
      <c r="K13" s="24">
        <f>2.45*0.5*1*0.9*K33</f>
        <v>0</v>
      </c>
      <c r="L13" s="24"/>
      <c r="M13" s="24">
        <f>2.45*0.5*1*0.9*M33</f>
        <v>0</v>
      </c>
      <c r="N13" s="24"/>
      <c r="O13" s="24">
        <f>2.45*0.5*1*0.9*O33</f>
        <v>0</v>
      </c>
      <c r="P13" s="24"/>
      <c r="Q13" s="24">
        <f>2.45*0.5*1*0.9*Q33</f>
        <v>0</v>
      </c>
      <c r="R13" s="24"/>
      <c r="S13" s="24">
        <f t="shared" ref="S13:AD13" si="3">2.45*0.5*1*0.9*S33</f>
        <v>0</v>
      </c>
      <c r="T13" s="24"/>
      <c r="U13" s="24">
        <f t="shared" si="3"/>
        <v>0</v>
      </c>
      <c r="V13" s="24"/>
      <c r="W13" s="25">
        <v>0.2</v>
      </c>
      <c r="X13" s="26">
        <f>ROUND(F13*G13*H13*I13*W13,4)</f>
        <v>0.1512</v>
      </c>
      <c r="Y13" s="12"/>
      <c r="Z13" s="12">
        <f t="shared" si="3"/>
        <v>0</v>
      </c>
      <c r="AA13" s="12"/>
      <c r="AB13" s="12">
        <f t="shared" si="3"/>
        <v>0</v>
      </c>
      <c r="AC13" s="12"/>
      <c r="AD13" s="12">
        <f t="shared" si="3"/>
        <v>0</v>
      </c>
    </row>
    <row r="14" spans="1:30" ht="20.25" x14ac:dyDescent="0.25">
      <c r="A14" s="20">
        <v>3</v>
      </c>
      <c r="B14" s="21" t="s">
        <v>24</v>
      </c>
      <c r="C14" s="21" t="s">
        <v>10</v>
      </c>
      <c r="D14" s="27">
        <v>3094.6</v>
      </c>
      <c r="E14" s="27">
        <v>3318.48</v>
      </c>
      <c r="F14" s="39">
        <f t="shared" si="2"/>
        <v>4.2</v>
      </c>
      <c r="G14" s="23">
        <v>0.2</v>
      </c>
      <c r="H14" s="23">
        <v>0.9</v>
      </c>
      <c r="I14" s="23">
        <v>1</v>
      </c>
      <c r="J14" s="24">
        <f>2.45*0.5*0.9*1</f>
        <v>1.1025</v>
      </c>
      <c r="K14" s="24">
        <f>2.45*0.5*0.9*1*K33</f>
        <v>0</v>
      </c>
      <c r="L14" s="24">
        <f>K14*D14</f>
        <v>0</v>
      </c>
      <c r="M14" s="24">
        <f>2.45*0.5*0.9*1*M33</f>
        <v>0</v>
      </c>
      <c r="N14" s="28">
        <f>$M$14*D14</f>
        <v>0</v>
      </c>
      <c r="O14" s="24">
        <f>2.45*0.5*0.9*1*O33</f>
        <v>0</v>
      </c>
      <c r="P14" s="28">
        <f>O14*D14</f>
        <v>0</v>
      </c>
      <c r="Q14" s="24">
        <f>2.45*0.5*0.9*1*Q33</f>
        <v>0</v>
      </c>
      <c r="R14" s="28">
        <f>Q14*D14</f>
        <v>0</v>
      </c>
      <c r="S14" s="24">
        <f t="shared" ref="S14:AD14" si="4">2.45*0.5*0.9*1*S33</f>
        <v>0</v>
      </c>
      <c r="T14" s="28">
        <f>S14*D14</f>
        <v>0</v>
      </c>
      <c r="U14" s="24">
        <f t="shared" si="4"/>
        <v>0</v>
      </c>
      <c r="V14" s="28">
        <f>U14*D14</f>
        <v>0</v>
      </c>
      <c r="W14" s="25">
        <v>0.2</v>
      </c>
      <c r="X14" s="26">
        <f>ROUND(F14*G14*H14*I14*W14,4)</f>
        <v>0.1512</v>
      </c>
      <c r="Y14" s="9">
        <f>X14*D14</f>
        <v>467.90352000000001</v>
      </c>
      <c r="Z14" s="12">
        <f t="shared" si="4"/>
        <v>0</v>
      </c>
      <c r="AA14" s="9">
        <f>Z14*D14</f>
        <v>0</v>
      </c>
      <c r="AB14" s="12">
        <f t="shared" si="4"/>
        <v>0</v>
      </c>
      <c r="AC14" s="9">
        <f>AB14*D14</f>
        <v>0</v>
      </c>
      <c r="AD14" s="12">
        <f t="shared" si="4"/>
        <v>0</v>
      </c>
    </row>
    <row r="15" spans="1:30" ht="20.25" x14ac:dyDescent="0.25">
      <c r="A15" s="70">
        <v>4</v>
      </c>
      <c r="B15" s="71" t="s">
        <v>25</v>
      </c>
      <c r="C15" s="21" t="s">
        <v>6</v>
      </c>
      <c r="D15" s="27">
        <v>1062.06</v>
      </c>
      <c r="E15" s="27">
        <f>ROUND(3034.07/1203.8*D15,2)</f>
        <v>2676.83</v>
      </c>
      <c r="F15" s="72">
        <f t="shared" si="2"/>
        <v>4.2</v>
      </c>
      <c r="G15" s="75">
        <v>0.2</v>
      </c>
      <c r="H15" s="75">
        <v>0.9</v>
      </c>
      <c r="I15" s="75">
        <v>0.9</v>
      </c>
      <c r="J15" s="67">
        <f>2.45*0.5*0.9*0.9</f>
        <v>0.99225000000000008</v>
      </c>
      <c r="K15" s="59">
        <f>2.45*0.5*0.9*0.9*K33</f>
        <v>0</v>
      </c>
      <c r="L15" s="24">
        <f t="shared" ref="L15:L19" si="5">$K$15*D15</f>
        <v>0</v>
      </c>
      <c r="M15" s="59">
        <f>2.45*0.5*0.9*0.9*M33</f>
        <v>0</v>
      </c>
      <c r="N15" s="28">
        <f t="shared" ref="N15:N19" si="6">$M$15*D15</f>
        <v>0</v>
      </c>
      <c r="O15" s="59">
        <f>2.45*0.5*0.9*0.9*O33</f>
        <v>0</v>
      </c>
      <c r="P15" s="28">
        <f t="shared" ref="P15:P19" si="7">$O$15*D15</f>
        <v>0</v>
      </c>
      <c r="Q15" s="59">
        <f>2.45*0.5*0.9*0.9*Q33</f>
        <v>0</v>
      </c>
      <c r="R15" s="29">
        <f t="shared" ref="R15:R19" si="8">$Q$15*D15</f>
        <v>0</v>
      </c>
      <c r="S15" s="59">
        <f t="shared" ref="S15:AD15" si="9">2.45*0.5*0.9*0.9*S33</f>
        <v>0</v>
      </c>
      <c r="T15" s="29">
        <f t="shared" ref="T15:T19" si="10">$S$15*D15</f>
        <v>0</v>
      </c>
      <c r="U15" s="59">
        <f t="shared" si="9"/>
        <v>0</v>
      </c>
      <c r="V15" s="29">
        <f t="shared" ref="V15:V19" si="11">$U$15*D15</f>
        <v>0</v>
      </c>
      <c r="W15" s="25">
        <v>0.2</v>
      </c>
      <c r="X15" s="26">
        <f>ROUND($F$15*$G$15*$H$15*$I$15*W15,4)</f>
        <v>0.1361</v>
      </c>
      <c r="Y15" s="10">
        <f t="shared" ref="Y15:Y19" si="12">$X$15*D15</f>
        <v>144.54636599999998</v>
      </c>
      <c r="Z15" s="60">
        <f t="shared" si="9"/>
        <v>0</v>
      </c>
      <c r="AA15" s="10">
        <f t="shared" ref="AA15:AA19" si="13">$Z$15*D15</f>
        <v>0</v>
      </c>
      <c r="AB15" s="60">
        <f t="shared" si="9"/>
        <v>0</v>
      </c>
      <c r="AC15" s="10">
        <f t="shared" ref="AC15:AC19" si="14">$AB$15*D15</f>
        <v>0</v>
      </c>
      <c r="AD15" s="60">
        <f t="shared" si="9"/>
        <v>0</v>
      </c>
    </row>
    <row r="16" spans="1:30" ht="20.25" x14ac:dyDescent="0.25">
      <c r="A16" s="70"/>
      <c r="B16" s="71"/>
      <c r="C16" s="21" t="s">
        <v>7</v>
      </c>
      <c r="D16" s="27">
        <v>3072.9</v>
      </c>
      <c r="E16" s="27">
        <v>1126.98</v>
      </c>
      <c r="F16" s="73"/>
      <c r="G16" s="75"/>
      <c r="H16" s="75"/>
      <c r="I16" s="75"/>
      <c r="J16" s="68"/>
      <c r="K16" s="59"/>
      <c r="L16" s="24">
        <f t="shared" si="5"/>
        <v>0</v>
      </c>
      <c r="M16" s="59"/>
      <c r="N16" s="28">
        <f t="shared" si="6"/>
        <v>0</v>
      </c>
      <c r="O16" s="59"/>
      <c r="P16" s="28">
        <f t="shared" si="7"/>
        <v>0</v>
      </c>
      <c r="Q16" s="59"/>
      <c r="R16" s="29">
        <f t="shared" si="8"/>
        <v>0</v>
      </c>
      <c r="S16" s="59"/>
      <c r="T16" s="29">
        <f t="shared" si="10"/>
        <v>0</v>
      </c>
      <c r="U16" s="59"/>
      <c r="V16" s="29">
        <f t="shared" si="11"/>
        <v>0</v>
      </c>
      <c r="W16" s="25">
        <v>0.2</v>
      </c>
      <c r="X16" s="26">
        <f t="shared" ref="X16:X19" si="15">ROUND($F$15*$G$15*$H$15*$I$15*W16,4)</f>
        <v>0.1361</v>
      </c>
      <c r="Y16" s="10">
        <f t="shared" si="12"/>
        <v>418.22169000000002</v>
      </c>
      <c r="Z16" s="60"/>
      <c r="AA16" s="10">
        <f t="shared" si="13"/>
        <v>0</v>
      </c>
      <c r="AB16" s="60"/>
      <c r="AC16" s="10">
        <f t="shared" si="14"/>
        <v>0</v>
      </c>
      <c r="AD16" s="60"/>
    </row>
    <row r="17" spans="1:30" ht="20.25" x14ac:dyDescent="0.25">
      <c r="A17" s="70"/>
      <c r="B17" s="71"/>
      <c r="C17" s="21" t="s">
        <v>8</v>
      </c>
      <c r="D17" s="27">
        <v>3124.65</v>
      </c>
      <c r="E17" s="27">
        <v>3069.13</v>
      </c>
      <c r="F17" s="73"/>
      <c r="G17" s="75"/>
      <c r="H17" s="75"/>
      <c r="I17" s="75"/>
      <c r="J17" s="68"/>
      <c r="K17" s="59"/>
      <c r="L17" s="24">
        <f t="shared" si="5"/>
        <v>0</v>
      </c>
      <c r="M17" s="59"/>
      <c r="N17" s="28">
        <f t="shared" si="6"/>
        <v>0</v>
      </c>
      <c r="O17" s="59"/>
      <c r="P17" s="28">
        <f t="shared" si="7"/>
        <v>0</v>
      </c>
      <c r="Q17" s="59"/>
      <c r="R17" s="29">
        <f t="shared" si="8"/>
        <v>0</v>
      </c>
      <c r="S17" s="59"/>
      <c r="T17" s="29">
        <f t="shared" si="10"/>
        <v>0</v>
      </c>
      <c r="U17" s="59"/>
      <c r="V17" s="29">
        <f t="shared" si="11"/>
        <v>0</v>
      </c>
      <c r="W17" s="25">
        <v>0.2</v>
      </c>
      <c r="X17" s="26">
        <f t="shared" si="15"/>
        <v>0.1361</v>
      </c>
      <c r="Y17" s="10">
        <f t="shared" si="12"/>
        <v>425.26486499999999</v>
      </c>
      <c r="Z17" s="60"/>
      <c r="AA17" s="10">
        <f t="shared" si="13"/>
        <v>0</v>
      </c>
      <c r="AB17" s="60"/>
      <c r="AC17" s="10">
        <f t="shared" si="14"/>
        <v>0</v>
      </c>
      <c r="AD17" s="60"/>
    </row>
    <row r="18" spans="1:30" ht="20.25" x14ac:dyDescent="0.25">
      <c r="A18" s="70"/>
      <c r="B18" s="71"/>
      <c r="C18" s="21" t="s">
        <v>9</v>
      </c>
      <c r="D18" s="27">
        <v>1922.5</v>
      </c>
      <c r="E18" s="27">
        <v>1843.67</v>
      </c>
      <c r="F18" s="73"/>
      <c r="G18" s="75"/>
      <c r="H18" s="75"/>
      <c r="I18" s="75"/>
      <c r="J18" s="68"/>
      <c r="K18" s="59"/>
      <c r="L18" s="24">
        <f t="shared" si="5"/>
        <v>0</v>
      </c>
      <c r="M18" s="59"/>
      <c r="N18" s="28">
        <f t="shared" si="6"/>
        <v>0</v>
      </c>
      <c r="O18" s="59"/>
      <c r="P18" s="28">
        <f t="shared" si="7"/>
        <v>0</v>
      </c>
      <c r="Q18" s="59"/>
      <c r="R18" s="29">
        <f t="shared" si="8"/>
        <v>0</v>
      </c>
      <c r="S18" s="59"/>
      <c r="T18" s="29">
        <f t="shared" si="10"/>
        <v>0</v>
      </c>
      <c r="U18" s="59"/>
      <c r="V18" s="29">
        <f t="shared" si="11"/>
        <v>0</v>
      </c>
      <c r="W18" s="25">
        <v>0.2</v>
      </c>
      <c r="X18" s="26">
        <f t="shared" si="15"/>
        <v>0.1361</v>
      </c>
      <c r="Y18" s="10">
        <f t="shared" si="12"/>
        <v>261.65224999999998</v>
      </c>
      <c r="Z18" s="60"/>
      <c r="AA18" s="10">
        <f t="shared" si="13"/>
        <v>0</v>
      </c>
      <c r="AB18" s="60"/>
      <c r="AC18" s="10">
        <f t="shared" si="14"/>
        <v>0</v>
      </c>
      <c r="AD18" s="60"/>
    </row>
    <row r="19" spans="1:30" ht="20.25" x14ac:dyDescent="0.25">
      <c r="A19" s="70"/>
      <c r="B19" s="71"/>
      <c r="C19" s="21" t="s">
        <v>11</v>
      </c>
      <c r="D19" s="27">
        <v>3076.25</v>
      </c>
      <c r="E19" s="27">
        <v>2938.16</v>
      </c>
      <c r="F19" s="74"/>
      <c r="G19" s="75"/>
      <c r="H19" s="75"/>
      <c r="I19" s="75"/>
      <c r="J19" s="69"/>
      <c r="K19" s="59"/>
      <c r="L19" s="24">
        <f t="shared" si="5"/>
        <v>0</v>
      </c>
      <c r="M19" s="59"/>
      <c r="N19" s="28">
        <f t="shared" si="6"/>
        <v>0</v>
      </c>
      <c r="O19" s="59"/>
      <c r="P19" s="28">
        <f t="shared" si="7"/>
        <v>0</v>
      </c>
      <c r="Q19" s="59"/>
      <c r="R19" s="29">
        <f t="shared" si="8"/>
        <v>0</v>
      </c>
      <c r="S19" s="59"/>
      <c r="T19" s="29">
        <f t="shared" si="10"/>
        <v>0</v>
      </c>
      <c r="U19" s="59"/>
      <c r="V19" s="29">
        <f t="shared" si="11"/>
        <v>0</v>
      </c>
      <c r="W19" s="25">
        <v>0.2</v>
      </c>
      <c r="X19" s="26">
        <f t="shared" si="15"/>
        <v>0.1361</v>
      </c>
      <c r="Y19" s="10">
        <f t="shared" si="12"/>
        <v>418.67762499999998</v>
      </c>
      <c r="Z19" s="60"/>
      <c r="AA19" s="10">
        <f t="shared" si="13"/>
        <v>0</v>
      </c>
      <c r="AB19" s="60"/>
      <c r="AC19" s="10">
        <f t="shared" si="14"/>
        <v>0</v>
      </c>
      <c r="AD19" s="60"/>
    </row>
    <row r="20" spans="1:30" ht="31.5" customHeight="1" x14ac:dyDescent="0.25">
      <c r="A20" s="20">
        <v>5</v>
      </c>
      <c r="B20" s="21" t="s">
        <v>26</v>
      </c>
      <c r="C20" s="22" t="s">
        <v>14</v>
      </c>
      <c r="D20" s="27"/>
      <c r="E20" s="27"/>
      <c r="F20" s="39">
        <f t="shared" si="2"/>
        <v>4.2</v>
      </c>
      <c r="G20" s="23">
        <v>0.2</v>
      </c>
      <c r="H20" s="23">
        <v>0.8</v>
      </c>
      <c r="I20" s="23">
        <v>1</v>
      </c>
      <c r="J20" s="24">
        <f>2.45*0.5*0.8*1</f>
        <v>0.98000000000000009</v>
      </c>
      <c r="K20" s="24">
        <f>2.45*0.5*0.8*1*K33</f>
        <v>0</v>
      </c>
      <c r="L20" s="24"/>
      <c r="M20" s="24">
        <f>2.45*0.5*0.8*1*M33</f>
        <v>0</v>
      </c>
      <c r="N20" s="28"/>
      <c r="O20" s="24">
        <f>2.45*0.5*0.8*1*O33</f>
        <v>0</v>
      </c>
      <c r="P20" s="28"/>
      <c r="Q20" s="24">
        <f>2.45*0.5*0.8*1*Q33</f>
        <v>0</v>
      </c>
      <c r="R20" s="28"/>
      <c r="S20" s="24">
        <f t="shared" ref="S20:AD20" si="16">2.45*0.5*0.8*1*S33</f>
        <v>0</v>
      </c>
      <c r="T20" s="28"/>
      <c r="U20" s="24">
        <f t="shared" si="16"/>
        <v>0</v>
      </c>
      <c r="V20" s="28"/>
      <c r="W20" s="25">
        <v>0.2</v>
      </c>
      <c r="X20" s="26">
        <f t="shared" ref="X20" si="17">ROUND(F20*G20*H20*I20*W20,4)</f>
        <v>0.13439999999999999</v>
      </c>
      <c r="Y20" s="9"/>
      <c r="Z20" s="12">
        <f t="shared" si="16"/>
        <v>0</v>
      </c>
      <c r="AA20" s="9"/>
      <c r="AB20" s="12">
        <f t="shared" si="16"/>
        <v>0</v>
      </c>
      <c r="AC20" s="9"/>
      <c r="AD20" s="12">
        <f t="shared" si="16"/>
        <v>0</v>
      </c>
    </row>
    <row r="21" spans="1:30" ht="20.25" customHeight="1" x14ac:dyDescent="0.25">
      <c r="A21" s="33">
        <v>6</v>
      </c>
      <c r="B21" s="34" t="s">
        <v>27</v>
      </c>
      <c r="C21" s="21" t="s">
        <v>6</v>
      </c>
      <c r="D21" s="27">
        <v>141.74</v>
      </c>
      <c r="E21" s="27">
        <f>ROUND(3034.07/1203.8*D21,2)</f>
        <v>357.24</v>
      </c>
      <c r="F21" s="39">
        <f t="shared" si="2"/>
        <v>4.2</v>
      </c>
      <c r="G21" s="35">
        <v>0.2</v>
      </c>
      <c r="H21" s="35">
        <v>0.8</v>
      </c>
      <c r="I21" s="35">
        <v>0.9</v>
      </c>
      <c r="J21" s="36">
        <f>2.45*0.5*0.8*0.9</f>
        <v>0.88200000000000012</v>
      </c>
      <c r="K21" s="38">
        <f>2.45*0.5*0.8*0.9*K33</f>
        <v>0</v>
      </c>
      <c r="L21" s="30">
        <f>$K$21*D21</f>
        <v>0</v>
      </c>
      <c r="M21" s="38">
        <f>2.45*0.5*0.8*0.9*M33</f>
        <v>0</v>
      </c>
      <c r="N21" s="28">
        <f>$M$21*D21</f>
        <v>0</v>
      </c>
      <c r="O21" s="38">
        <f>2.45*0.5*0.8*0.9*O33</f>
        <v>0</v>
      </c>
      <c r="P21" s="28">
        <f>$O$21*D21</f>
        <v>0</v>
      </c>
      <c r="Q21" s="38">
        <f>2.45*0.5*0.8*0.9*Q33</f>
        <v>0</v>
      </c>
      <c r="R21" s="29">
        <f>$Q$21*D21</f>
        <v>0</v>
      </c>
      <c r="S21" s="38">
        <f t="shared" ref="S21:AD21" si="18">2.45*0.5*0.8*0.9*S33</f>
        <v>0</v>
      </c>
      <c r="T21" s="29">
        <f>$S$21*D21</f>
        <v>0</v>
      </c>
      <c r="U21" s="38">
        <f t="shared" si="18"/>
        <v>0</v>
      </c>
      <c r="V21" s="29">
        <f>$U$21*D21</f>
        <v>0</v>
      </c>
      <c r="W21" s="25">
        <v>0.2</v>
      </c>
      <c r="X21" s="26">
        <f>ROUND($F$21*$G$21*$H$21*$I$21*W21,4)</f>
        <v>0.121</v>
      </c>
      <c r="Y21" s="10">
        <f>$X$21*D21</f>
        <v>17.150539999999999</v>
      </c>
      <c r="Z21" s="37">
        <f t="shared" si="18"/>
        <v>0</v>
      </c>
      <c r="AA21" s="10">
        <f>$Z$21*D21</f>
        <v>0</v>
      </c>
      <c r="AB21" s="37">
        <f t="shared" si="18"/>
        <v>0</v>
      </c>
      <c r="AC21" s="10">
        <f>$AB$21*D21</f>
        <v>0</v>
      </c>
      <c r="AD21" s="37">
        <f t="shared" si="18"/>
        <v>0</v>
      </c>
    </row>
    <row r="22" spans="1:30" ht="20.25" x14ac:dyDescent="0.25">
      <c r="A22" s="61" t="s">
        <v>12</v>
      </c>
      <c r="B22" s="62"/>
      <c r="C22" s="63"/>
      <c r="D22" s="27">
        <f>SUM(D12:D21)</f>
        <v>15494.699999999999</v>
      </c>
      <c r="E22" s="27">
        <f>SUM(E12:E21)</f>
        <v>15330.489999999998</v>
      </c>
      <c r="F22" s="64"/>
      <c r="G22" s="65"/>
      <c r="H22" s="65"/>
      <c r="I22" s="65"/>
      <c r="J22" s="66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2153.4168559999998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14"/>
      <c r="C23" s="14"/>
      <c r="D23" s="14"/>
      <c r="E23" s="14"/>
      <c r="F23" s="14"/>
      <c r="G23" s="14"/>
      <c r="H23" s="14"/>
      <c r="I23" s="14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58" t="s">
        <v>35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14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38</v>
      </c>
      <c r="B26" s="6"/>
      <c r="C26" s="6"/>
      <c r="D26" s="6"/>
      <c r="E26" s="6"/>
      <c r="F26" s="6"/>
      <c r="G26" s="6" t="s">
        <v>37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2">
    <mergeCell ref="M15:M19"/>
    <mergeCell ref="O15:O19"/>
    <mergeCell ref="Q15:Q19"/>
    <mergeCell ref="A25:O25"/>
    <mergeCell ref="A22:C22"/>
    <mergeCell ref="F22:J22"/>
    <mergeCell ref="A8:AD8"/>
    <mergeCell ref="A9:AD9"/>
    <mergeCell ref="A10:AD10"/>
    <mergeCell ref="A15:A19"/>
    <mergeCell ref="B15:B19"/>
    <mergeCell ref="F15:F19"/>
    <mergeCell ref="G15:G19"/>
    <mergeCell ref="H15:H19"/>
    <mergeCell ref="I15:I19"/>
    <mergeCell ref="J15:J19"/>
    <mergeCell ref="Z15:Z19"/>
    <mergeCell ref="AB15:AB19"/>
    <mergeCell ref="AD15:AD19"/>
    <mergeCell ref="S15:S19"/>
    <mergeCell ref="U15:U19"/>
    <mergeCell ref="K15:K19"/>
  </mergeCell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с 01.01.26</vt:lpstr>
      <vt:lpstr>расчет (гор. вода 100; 98)</vt:lpstr>
      <vt:lpstr>расчет Платы с22.12.18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2025-12-04T12:04:07Z</cp:lastPrinted>
  <dcterms:created xsi:type="dcterms:W3CDTF">2015-12-11T05:43:39Z</dcterms:created>
  <dcterms:modified xsi:type="dcterms:W3CDTF">2026-03-19T13:56:20Z</dcterms:modified>
</cp:coreProperties>
</file>