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810" windowWidth="10395" windowHeight="9450" activeTab="0"/>
  </bookViews>
  <sheets>
    <sheet name="Форма 6 2020год" sheetId="1" r:id="rId1"/>
  </sheets>
  <definedNames>
    <definedName name="_xlnm.Print_Area" localSheetId="0">'Форма 6 2020год'!$A$1:$M$133</definedName>
  </definedNames>
  <calcPr fullCalcOnLoad="1"/>
</workbook>
</file>

<file path=xl/sharedStrings.xml><?xml version="1.0" encoding="utf-8"?>
<sst xmlns="http://schemas.openxmlformats.org/spreadsheetml/2006/main" count="166" uniqueCount="75">
  <si>
    <t>Заказчик</t>
  </si>
  <si>
    <t>средства на финансирование капитальных вложений</t>
  </si>
  <si>
    <t>Приложение 2</t>
  </si>
  <si>
    <t>запланировано</t>
  </si>
  <si>
    <t>Форма 6</t>
  </si>
  <si>
    <t>Срок реализации</t>
  </si>
  <si>
    <t>фактически освоено</t>
  </si>
  <si>
    <t>5. Оказание медицинской помощи населению в организациях здравоохранения</t>
  </si>
  <si>
    <t>Задача 1. Совершенствование системы охраны здоровья матери и ребенка</t>
  </si>
  <si>
    <t>Управление по труду, занятости и социальной защите Костюковичского райисполкома</t>
  </si>
  <si>
    <t>Управление по труду, занятости и социальной защите Костюковочского райисполкома</t>
  </si>
  <si>
    <t>Задача 3. Снижение преждевременной смертности и стабилизация инвалидности населения, наступивших по причине неинфекционных заболеваний</t>
  </si>
  <si>
    <t>УЗ "Костюковичская ЦРБ"</t>
  </si>
  <si>
    <t>Задача 3. Обеспечение качественным лечением пациентов с множественными лекарственно–устойчивыми формами туберкулеза</t>
  </si>
  <si>
    <t>Задача 2. Обеспечение профилактики неинфекционных заболеваний на протяжении всего жизненного цикла посредством всеоб-щего и доступного охвата населения услугами первичной медицинской помощи</t>
  </si>
  <si>
    <t xml:space="preserve">33. Совершенствование оказания скорой медицинской помо-щи:    33.4 закупка 96 ин-галяторов лекар-ственных веществ </t>
  </si>
  <si>
    <t>37.5. закупка 250 наборов для диагностики острого коронарного синдрома, количественного определения кардио-маркеров (ежегодно по 50 наборов)</t>
  </si>
  <si>
    <t xml:space="preserve">48.2 закупка 7000 наборов игл для биопсии предстательной же-лезы </t>
  </si>
  <si>
    <t xml:space="preserve">48.3 закупка 2000 ИФА-наборов для определе-ния ПСА в крови </t>
  </si>
  <si>
    <t xml:space="preserve">50.1 закупка 42 тыс. штук тестов для анализа кала на скрытую кровь методом FIT </t>
  </si>
  <si>
    <t xml:space="preserve">64.2 закупка 838875 катетеров для само-катетеризации </t>
  </si>
  <si>
    <t xml:space="preserve">64.6 закупка 25 572 зондов для энтерального пи-тания </t>
  </si>
  <si>
    <t xml:space="preserve">64.7 закупка 13 794 катетеров для санации </t>
  </si>
  <si>
    <t>37.4. закупка систем контроля антикоагулянтной терапии</t>
  </si>
  <si>
    <t>Сведения о финансировании и о результатах реализации мероприятий государственной программы по Костюковичскаму району</t>
  </si>
  <si>
    <t xml:space="preserve"> к отчету о результатах реализации</t>
  </si>
  <si>
    <t xml:space="preserve"> государственной программы</t>
  </si>
  <si>
    <t>№ п/п</t>
  </si>
  <si>
    <t>Наименование мероприятия / источник финансирования</t>
  </si>
  <si>
    <t>Объемы финансироваия в 2019 году    (в текущих ценах, рублей)</t>
  </si>
  <si>
    <r>
      <t xml:space="preserve">Степень выполнения мероприятия  </t>
    </r>
    <r>
      <rPr>
        <b/>
        <sz val="11"/>
        <color indexed="10"/>
        <rFont val="Times New Roman"/>
        <family val="1"/>
      </rPr>
      <t>&lt;1&gt;</t>
    </r>
  </si>
  <si>
    <t>Объемы финансироваия за весь период                               (в текущих ценах, рублей)</t>
  </si>
  <si>
    <t>% к плану</t>
  </si>
  <si>
    <t>Факторы, повлиявшие на ход реализации мероприятия. Принимаемые меры по выполнению мероприятия</t>
  </si>
  <si>
    <t>1.1.</t>
  </si>
  <si>
    <t>Всего</t>
  </si>
  <si>
    <t>в том числе</t>
  </si>
  <si>
    <t>местные бюджеты</t>
  </si>
  <si>
    <t>из них:</t>
  </si>
  <si>
    <t>иные виды расходов (указать)</t>
  </si>
  <si>
    <r>
      <t xml:space="preserve">собственные средства </t>
    </r>
    <r>
      <rPr>
        <b/>
        <sz val="12"/>
        <color indexed="10"/>
        <rFont val="Times New Roman"/>
        <family val="1"/>
      </rPr>
      <t>&lt;3&gt;</t>
    </r>
    <r>
      <rPr>
        <b/>
        <sz val="12"/>
        <color indexed="8"/>
        <rFont val="Times New Roman"/>
        <family val="1"/>
      </rPr>
      <t xml:space="preserve"> (указать)</t>
    </r>
  </si>
  <si>
    <t>Итого по подпрограмме 1</t>
  </si>
  <si>
    <t>в том числе:</t>
  </si>
  <si>
    <t>...</t>
  </si>
  <si>
    <t>собственные средства (указать)</t>
  </si>
  <si>
    <r>
      <t>иные источники</t>
    </r>
    <r>
      <rPr>
        <sz val="12"/>
        <color indexed="8"/>
        <rFont val="Times New Roman"/>
        <family val="1"/>
      </rPr>
      <t xml:space="preserve"> (указать)</t>
    </r>
  </si>
  <si>
    <t>Итого по подпрограмме 2</t>
  </si>
  <si>
    <t>Итого по программе</t>
  </si>
  <si>
    <t xml:space="preserve">9. Выполнение работ по обеспечению противопожарной безопасности домовладений (квартир) многодетных семей, иных категорий семей, воспитывающих детей, в том числе установка и техническое обслуживание автономных пожарных извещателей, внедрение технических решений по соединению автономных пожарных извещателей, установленных в домовладениях (квартирах), в одну сеть с соседними домами (квартирами), передаче сигналов от автономных пожарных извещателей на сигнально-звуковое устройство и пункты диспетчеризации пожарных аварийно-спасательных подразделений МЧС, приведение печного отопления и электропроводки в соответствие с требованиями технических нормативных правовых актов
</t>
  </si>
  <si>
    <t xml:space="preserve">16. Выплата единовременной материальной помощи к учебному году семьям, воспитывающим троих и более детей, на каждого учащегося, обучающегося в учреждениях общего среднего и специального образования (на уровне общего среднего образования), в размере до 30 процентов бюджета прожиточного минимума, действующего на 1 августа календарного года
</t>
  </si>
  <si>
    <t xml:space="preserve">Задача 2. Развитие системы поддержки семей с детьми и улучшение условий их жизнедеятельности, укрепление института семьи
</t>
  </si>
  <si>
    <r>
      <t xml:space="preserve">Подпрограмма  </t>
    </r>
    <r>
      <rPr>
        <b/>
        <u val="single"/>
        <sz val="11"/>
        <color indexed="8"/>
        <rFont val="Times New Roman"/>
        <family val="1"/>
      </rPr>
      <t xml:space="preserve"> 4 "Туберкулез"</t>
    </r>
  </si>
  <si>
    <t>Итого по подпрограмме 4</t>
  </si>
  <si>
    <t xml:space="preserve">Задача 1. Предотвращение смертности от туберкулеза
</t>
  </si>
  <si>
    <t xml:space="preserve">6. Закупка лекарственных средств для 4000 пациентов с чувствительным туберкулезом и 1700 с мультирезистентными формами туберкулеза (с учетом динамики заболеваемости туберкулезом за последние 5 лет)
</t>
  </si>
  <si>
    <t xml:space="preserve">64. Осуществление мер, направленных на усиление приверженности к лечению пациентов с туберкулезом на амбулаторном этапе (обеспечение продуктами дополнительного высококалорийного питания больных туберкулезом органов дыхания, находящихся на контролируемом лечении)
</t>
  </si>
  <si>
    <t xml:space="preserve">65. Закупка медицинской техники и изделий медицинского назначения для организаций здравоохранения
</t>
  </si>
  <si>
    <t>Итого по подпрограмме 5</t>
  </si>
  <si>
    <r>
      <t xml:space="preserve">Подпрограмма  </t>
    </r>
    <r>
      <rPr>
        <b/>
        <u val="single"/>
        <sz val="11"/>
        <color indexed="8"/>
        <rFont val="Times New Roman"/>
        <family val="1"/>
      </rPr>
      <t>5"Профилактика ВИЧ-инфекции"</t>
    </r>
  </si>
  <si>
    <t>Задача 2. Элиминация вертикальной передачи ВИЧ-инфекции от матери ребенку и случаев передачи ВИЧ, связанных с оказанием медицинской помощи</t>
  </si>
  <si>
    <t xml:space="preserve">14. Закупка адаптированных молочных смесей для детей, рожденных ВИЧ-инфицированными женщинами
</t>
  </si>
  <si>
    <t>Итого по подпрограмме 7</t>
  </si>
  <si>
    <t>Подпрограмма 7 "Обеспечение функционирования системы здравоохранения Республики Беларусь"</t>
  </si>
  <si>
    <t xml:space="preserve">Задача 2. Обеспечение условий для оказания услуг организациями здравоохранения в соответствии с их уставной деятельностью
</t>
  </si>
  <si>
    <t>Подпрограмма  2 2 "Профилактика и контроль неинфекционных заболеваний"</t>
  </si>
  <si>
    <t>иные источники (указать)</t>
  </si>
  <si>
    <t xml:space="preserve">64.3. закупка 1130 глюкометров с речевым сопровождением функций </t>
  </si>
  <si>
    <t xml:space="preserve">28. Проведение конкурсов, фестивалей, акций, культурных и спортивных мероприятий:28.4. регионального этапа республиканского конкурса «Семья года», конкурсов «Многодетная семья года»
</t>
  </si>
  <si>
    <t>5.1</t>
  </si>
  <si>
    <t xml:space="preserve">4. Совершенствование системы лабораторной диагностики ВИЧ-инфекции путем внедрения и расширения применения экспресс-тестирования, предусматривающего закупку тест-систем для экспресс-тестирования по крови и по слюне
</t>
  </si>
  <si>
    <t xml:space="preserve">Задача 1. Обеспечение всеобщего доступа к диагностике, лечению, уходу и социальной поддержке в связи с ВИЧ-инфекцией, в том числе в пенитенциарной системе
</t>
  </si>
  <si>
    <t>5.2</t>
  </si>
  <si>
    <t xml:space="preserve">12. Проведение мероприятий по информатизации отрасли
</t>
  </si>
  <si>
    <t>Подпрограмма 1"Семья и детство"</t>
  </si>
  <si>
    <t>Информация об объемах финансирования мероприятий государственной программы по УЗ Костюковичская ЦРБ за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</si>
</sst>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  <numFmt numFmtId="186" formatCode="#,##0.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0.000000000"/>
    <numFmt numFmtId="193" formatCode="0.000000"/>
    <numFmt numFmtId="194" formatCode="0.0"/>
  </numFmts>
  <fonts count="58">
    <font>
      <sz val="10"/>
      <name val="Arial"/>
      <family val="2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 horizontal="justify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49" fontId="6" fillId="0" borderId="1">
      <alignment horizontal="left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49" fontId="6" fillId="0" borderId="1">
      <alignment horizontal="center"/>
      <protection/>
    </xf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 horizontal="center" wrapText="1"/>
      <protection/>
    </xf>
    <xf numFmtId="0" fontId="3" fillId="0" borderId="1">
      <alignment horizontal="center" vertical="center" wrapText="1"/>
      <protection/>
    </xf>
    <xf numFmtId="0" fontId="7" fillId="0" borderId="0">
      <alignment horizontal="right" vertical="top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4" fillId="0" borderId="0">
      <alignment horizontal="left"/>
      <protection/>
    </xf>
    <xf numFmtId="49" fontId="5" fillId="0" borderId="0">
      <alignment horizontal="center" vertical="top"/>
      <protection/>
    </xf>
    <xf numFmtId="0" fontId="6" fillId="0" borderId="9">
      <alignment horizontal="center"/>
      <protection/>
    </xf>
    <xf numFmtId="0" fontId="54" fillId="0" borderId="0" applyNumberFormat="0" applyFill="0" applyBorder="0" applyAlignment="0" applyProtection="0"/>
    <xf numFmtId="0" fontId="7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55" fillId="0" borderId="11" applyNumberFormat="0" applyFill="0" applyAlignment="0" applyProtection="0"/>
    <xf numFmtId="0" fontId="6" fillId="0" borderId="1">
      <alignment horizontal="left" wrapText="1"/>
      <protection/>
    </xf>
    <xf numFmtId="0" fontId="56" fillId="0" borderId="0" applyNumberFormat="0" applyFill="0" applyBorder="0" applyAlignment="0" applyProtection="0"/>
    <xf numFmtId="0" fontId="7" fillId="0" borderId="0">
      <alignment horizontal="justify"/>
      <protection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12" xfId="0" applyFont="1" applyFill="1" applyBorder="1" applyAlignment="1">
      <alignment horizontal="center"/>
    </xf>
    <xf numFmtId="16" fontId="15" fillId="0" borderId="13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194" fontId="8" fillId="0" borderId="1" xfId="0" applyNumberFormat="1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194" fontId="8" fillId="0" borderId="1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16" fillId="0" borderId="1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left" vertical="center" wrapText="1" indent="3"/>
    </xf>
    <xf numFmtId="0" fontId="18" fillId="0" borderId="1" xfId="44" applyFont="1" applyFill="1" applyBorder="1" applyAlignment="1">
      <alignment horizontal="left" vertical="center" wrapText="1" indent="2"/>
    </xf>
    <xf numFmtId="0" fontId="8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left" vertical="center" wrapText="1" indent="2"/>
    </xf>
    <xf numFmtId="0" fontId="15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194" fontId="10" fillId="0" borderId="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94" fontId="10" fillId="0" borderId="1" xfId="0" applyNumberFormat="1" applyFont="1" applyFill="1" applyBorder="1" applyAlignment="1">
      <alignment horizontal="center" vertical="top"/>
    </xf>
    <xf numFmtId="194" fontId="8" fillId="0" borderId="1" xfId="0" applyNumberFormat="1" applyFont="1" applyFill="1" applyBorder="1" applyAlignment="1">
      <alignment horizontal="center"/>
    </xf>
    <xf numFmtId="194" fontId="8" fillId="0" borderId="16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6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3" fillId="0" borderId="1" xfId="0" applyFont="1" applyFill="1" applyBorder="1" applyAlignment="1">
      <alignment horizontal="left" vertical="center" wrapText="1" indent="2"/>
    </xf>
    <xf numFmtId="0" fontId="13" fillId="0" borderId="1" xfId="0" applyFont="1" applyFill="1" applyBorder="1" applyAlignment="1">
      <alignment horizontal="left" vertical="center" wrapText="1" indent="3"/>
    </xf>
    <xf numFmtId="0" fontId="16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/>
    </xf>
    <xf numFmtId="0" fontId="16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center" wrapText="1"/>
    </xf>
    <xf numFmtId="0" fontId="2" fillId="0" borderId="0" xfId="52" applyFont="1" applyFill="1">
      <alignment horizontal="center" wrapText="1"/>
      <protection/>
    </xf>
    <xf numFmtId="0" fontId="2" fillId="0" borderId="0" xfId="52" applyFill="1">
      <alignment horizontal="center" wrapText="1"/>
      <protection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0" fontId="10" fillId="0" borderId="2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дпись" xfId="60"/>
    <cellStyle name="Подстрочный" xfId="61"/>
    <cellStyle name="ПоляЗаполнения" xfId="62"/>
    <cellStyle name="Пояснение" xfId="63"/>
    <cellStyle name="Приложение" xfId="64"/>
    <cellStyle name="Примечание" xfId="65"/>
    <cellStyle name="Percent" xfId="66"/>
    <cellStyle name="Связанная ячейка" xfId="67"/>
    <cellStyle name="Табличный" xfId="68"/>
    <cellStyle name="Текст предупреждения" xfId="69"/>
    <cellStyle name="ТекстСноски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50"/>
  <sheetViews>
    <sheetView tabSelected="1" view="pageBreakPreview" zoomScale="60" zoomScaleNormal="70" zoomScalePageLayoutView="0" workbookViewId="0" topLeftCell="A1">
      <selection activeCell="R13" sqref="R13"/>
    </sheetView>
  </sheetViews>
  <sheetFormatPr defaultColWidth="9.140625" defaultRowHeight="12.75"/>
  <cols>
    <col min="1" max="1" width="6.57421875" style="1" customWidth="1"/>
    <col min="2" max="2" width="47.8515625" style="1" customWidth="1"/>
    <col min="3" max="3" width="17.57421875" style="1" customWidth="1"/>
    <col min="4" max="4" width="12.140625" style="1" customWidth="1"/>
    <col min="5" max="5" width="15.8515625" style="1" bestFit="1" customWidth="1"/>
    <col min="6" max="6" width="13.8515625" style="1" customWidth="1"/>
    <col min="7" max="7" width="10.7109375" style="1" customWidth="1"/>
    <col min="8" max="8" width="15.140625" style="1" customWidth="1"/>
    <col min="9" max="9" width="16.8515625" style="1" customWidth="1"/>
    <col min="10" max="10" width="15.57421875" style="1" customWidth="1"/>
    <col min="11" max="11" width="10.8515625" style="1" customWidth="1"/>
    <col min="12" max="12" width="16.7109375" style="1" customWidth="1"/>
    <col min="13" max="13" width="38.421875" style="1" customWidth="1"/>
    <col min="14" max="16384" width="9.140625" style="2" customWidth="1"/>
  </cols>
  <sheetData>
    <row r="1" ht="15">
      <c r="M1" s="1" t="s">
        <v>4</v>
      </c>
    </row>
    <row r="2" spans="2:13" ht="30" customHeight="1"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 t="s">
        <v>2</v>
      </c>
    </row>
    <row r="3" spans="5:13" ht="15">
      <c r="E3" s="3"/>
      <c r="F3" s="4"/>
      <c r="G3" s="4"/>
      <c r="H3" s="4"/>
      <c r="I3" s="4"/>
      <c r="J3" s="4"/>
      <c r="K3" s="4"/>
      <c r="L3" s="4"/>
      <c r="M3" s="4" t="s">
        <v>25</v>
      </c>
    </row>
    <row r="4" spans="2:13" ht="24" customHeight="1"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 t="s">
        <v>26</v>
      </c>
    </row>
    <row r="5" spans="1:13" ht="28.5" customHeight="1">
      <c r="A5" s="100" t="s">
        <v>74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2" ht="12.75" customHeight="1">
      <c r="A6" s="2"/>
      <c r="B6" s="81" t="s">
        <v>24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</row>
    <row r="7" spans="1:13" ht="28.5" customHeight="1">
      <c r="A7" s="95" t="s">
        <v>27</v>
      </c>
      <c r="B7" s="95" t="s">
        <v>28</v>
      </c>
      <c r="C7" s="97" t="s">
        <v>0</v>
      </c>
      <c r="D7" s="98" t="s">
        <v>5</v>
      </c>
      <c r="E7" s="95" t="s">
        <v>29</v>
      </c>
      <c r="F7" s="95"/>
      <c r="G7" s="95"/>
      <c r="H7" s="96" t="s">
        <v>30</v>
      </c>
      <c r="I7" s="95" t="s">
        <v>31</v>
      </c>
      <c r="J7" s="95"/>
      <c r="K7" s="95"/>
      <c r="L7" s="95"/>
      <c r="M7" s="95"/>
    </row>
    <row r="8" spans="1:13" ht="28.5" customHeight="1">
      <c r="A8" s="96"/>
      <c r="B8" s="96"/>
      <c r="C8" s="98"/>
      <c r="D8" s="99"/>
      <c r="E8" s="96" t="s">
        <v>3</v>
      </c>
      <c r="F8" s="96" t="s">
        <v>6</v>
      </c>
      <c r="G8" s="102" t="s">
        <v>32</v>
      </c>
      <c r="H8" s="101"/>
      <c r="I8" s="96" t="s">
        <v>3</v>
      </c>
      <c r="J8" s="96" t="s">
        <v>6</v>
      </c>
      <c r="K8" s="102" t="s">
        <v>32</v>
      </c>
      <c r="L8" s="96" t="s">
        <v>30</v>
      </c>
      <c r="M8" s="96" t="s">
        <v>33</v>
      </c>
    </row>
    <row r="9" spans="1:13" ht="30" customHeight="1">
      <c r="A9" s="96"/>
      <c r="B9" s="96"/>
      <c r="C9" s="98"/>
      <c r="D9" s="99"/>
      <c r="E9" s="101"/>
      <c r="F9" s="101"/>
      <c r="G9" s="103"/>
      <c r="H9" s="101"/>
      <c r="I9" s="101"/>
      <c r="J9" s="101"/>
      <c r="K9" s="103"/>
      <c r="L9" s="101"/>
      <c r="M9" s="101"/>
    </row>
    <row r="10" spans="1:13" ht="15" thickBot="1">
      <c r="A10" s="5">
        <v>1</v>
      </c>
      <c r="B10" s="5">
        <v>2</v>
      </c>
      <c r="C10" s="5">
        <v>3</v>
      </c>
      <c r="D10" s="5"/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</row>
    <row r="11" spans="1:13" ht="14.25">
      <c r="A11" s="89" t="s">
        <v>73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13" ht="14.25">
      <c r="A12" s="106" t="s">
        <v>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1:13" ht="273.75" customHeight="1">
      <c r="A13" s="6" t="s">
        <v>34</v>
      </c>
      <c r="B13" s="7" t="s">
        <v>48</v>
      </c>
      <c r="C13" s="8" t="s">
        <v>9</v>
      </c>
      <c r="D13" s="9">
        <v>2019</v>
      </c>
      <c r="E13" s="10">
        <v>1000</v>
      </c>
      <c r="F13" s="10">
        <v>654.4</v>
      </c>
      <c r="G13" s="9">
        <f>F13/E13*100</f>
        <v>65.44</v>
      </c>
      <c r="H13" s="9">
        <v>100</v>
      </c>
      <c r="I13" s="10">
        <f>2871.31+1327.76+1353+1000</f>
        <v>6552.07</v>
      </c>
      <c r="J13" s="10">
        <f>2872.31+1327.76+1352.81+654.4</f>
        <v>6207.279999999999</v>
      </c>
      <c r="K13" s="11">
        <f>J13/I13*100</f>
        <v>94.73769358385974</v>
      </c>
      <c r="L13" s="9">
        <v>100</v>
      </c>
      <c r="M13" s="12"/>
    </row>
    <row r="14" spans="1:13" ht="14.25">
      <c r="A14" s="83" t="s">
        <v>50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ht="148.5" customHeight="1">
      <c r="A15" s="13">
        <v>1.2</v>
      </c>
      <c r="B15" s="14" t="s">
        <v>49</v>
      </c>
      <c r="C15" s="15" t="s">
        <v>10</v>
      </c>
      <c r="D15" s="9">
        <v>2019</v>
      </c>
      <c r="E15" s="10">
        <v>37455</v>
      </c>
      <c r="F15" s="10">
        <v>36777</v>
      </c>
      <c r="G15" s="11">
        <f>F15/E15*100</f>
        <v>98.18982779335202</v>
      </c>
      <c r="H15" s="9">
        <v>100</v>
      </c>
      <c r="I15" s="10">
        <f>24511.6+28357+31680+37455</f>
        <v>122003.6</v>
      </c>
      <c r="J15" s="10">
        <f>24511.6+28356.8+31616+36777</f>
        <v>121261.4</v>
      </c>
      <c r="K15" s="11">
        <f>J15/I15*100</f>
        <v>99.3916572953585</v>
      </c>
      <c r="L15" s="9">
        <v>100</v>
      </c>
      <c r="M15" s="12"/>
    </row>
    <row r="16" spans="1:13" ht="94.5">
      <c r="A16" s="13">
        <v>1.3</v>
      </c>
      <c r="B16" s="14" t="s">
        <v>67</v>
      </c>
      <c r="C16" s="15" t="s">
        <v>10</v>
      </c>
      <c r="D16" s="9">
        <v>2019</v>
      </c>
      <c r="E16" s="10">
        <v>720</v>
      </c>
      <c r="F16" s="10">
        <v>720</v>
      </c>
      <c r="G16" s="11">
        <f>F16/E16*100</f>
        <v>100</v>
      </c>
      <c r="H16" s="9">
        <v>100</v>
      </c>
      <c r="I16" s="10">
        <f>600+720</f>
        <v>1320</v>
      </c>
      <c r="J16" s="10">
        <f>600+720</f>
        <v>1320</v>
      </c>
      <c r="K16" s="11">
        <f>J16/I16*100</f>
        <v>100</v>
      </c>
      <c r="L16" s="9">
        <v>100</v>
      </c>
      <c r="M16" s="12"/>
    </row>
    <row r="17" spans="1:13" ht="15">
      <c r="A17" s="16"/>
      <c r="B17" s="17" t="s">
        <v>35</v>
      </c>
      <c r="C17" s="17"/>
      <c r="D17" s="17"/>
      <c r="E17" s="18">
        <f>E16+E15+E13</f>
        <v>39175</v>
      </c>
      <c r="F17" s="18">
        <f>F16+F15+F13</f>
        <v>38151.4</v>
      </c>
      <c r="G17" s="11">
        <f>F17/E17*100</f>
        <v>97.38710912571794</v>
      </c>
      <c r="H17" s="18">
        <v>100</v>
      </c>
      <c r="I17" s="18">
        <f>I16+I15+I13</f>
        <v>129875.67000000001</v>
      </c>
      <c r="J17" s="18">
        <f>J16+J15+J13</f>
        <v>128788.68</v>
      </c>
      <c r="K17" s="19">
        <f>J17/I17*100</f>
        <v>99.16305340330486</v>
      </c>
      <c r="L17" s="17">
        <v>100</v>
      </c>
      <c r="M17" s="20"/>
    </row>
    <row r="18" spans="1:13" ht="15">
      <c r="A18" s="16"/>
      <c r="B18" s="17" t="s">
        <v>36</v>
      </c>
      <c r="C18" s="17"/>
      <c r="D18" s="17"/>
      <c r="E18" s="18"/>
      <c r="F18" s="18"/>
      <c r="G18" s="17"/>
      <c r="H18" s="17"/>
      <c r="I18" s="18"/>
      <c r="J18" s="18"/>
      <c r="K18" s="17"/>
      <c r="L18" s="17"/>
      <c r="M18" s="20"/>
    </row>
    <row r="19" spans="1:13" ht="15.75">
      <c r="A19" s="21"/>
      <c r="B19" s="22" t="s">
        <v>37</v>
      </c>
      <c r="C19" s="23"/>
      <c r="D19" s="23"/>
      <c r="E19" s="18"/>
      <c r="F19" s="18"/>
      <c r="G19" s="17"/>
      <c r="H19" s="17"/>
      <c r="I19" s="18"/>
      <c r="J19" s="18"/>
      <c r="K19" s="17"/>
      <c r="L19" s="17"/>
      <c r="M19" s="20"/>
    </row>
    <row r="20" spans="1:13" ht="15.75">
      <c r="A20" s="21"/>
      <c r="B20" s="24" t="s">
        <v>38</v>
      </c>
      <c r="C20" s="25"/>
      <c r="D20" s="25"/>
      <c r="E20" s="18"/>
      <c r="F20" s="18"/>
      <c r="G20" s="17"/>
      <c r="H20" s="17"/>
      <c r="I20" s="18"/>
      <c r="J20" s="18"/>
      <c r="K20" s="17"/>
      <c r="L20" s="17"/>
      <c r="M20" s="20"/>
    </row>
    <row r="21" spans="1:13" ht="25.5">
      <c r="A21" s="16"/>
      <c r="B21" s="26" t="s">
        <v>1</v>
      </c>
      <c r="C21" s="17"/>
      <c r="D21" s="17"/>
      <c r="E21" s="18"/>
      <c r="F21" s="18"/>
      <c r="G21" s="17"/>
      <c r="H21" s="17"/>
      <c r="I21" s="18"/>
      <c r="J21" s="18"/>
      <c r="K21" s="17"/>
      <c r="L21" s="17"/>
      <c r="M21" s="20"/>
    </row>
    <row r="22" spans="1:13" ht="15">
      <c r="A22" s="16"/>
      <c r="B22" s="26" t="s">
        <v>39</v>
      </c>
      <c r="C22" s="17"/>
      <c r="D22" s="17"/>
      <c r="E22" s="18"/>
      <c r="F22" s="18"/>
      <c r="G22" s="17"/>
      <c r="H22" s="17"/>
      <c r="I22" s="18"/>
      <c r="J22" s="18"/>
      <c r="K22" s="17"/>
      <c r="L22" s="17"/>
      <c r="M22" s="20"/>
    </row>
    <row r="23" spans="1:13" ht="25.5" customHeight="1">
      <c r="A23" s="16"/>
      <c r="B23" s="27" t="s">
        <v>40</v>
      </c>
      <c r="C23" s="17"/>
      <c r="D23" s="17"/>
      <c r="E23" s="18"/>
      <c r="F23" s="18"/>
      <c r="G23" s="17"/>
      <c r="H23" s="17"/>
      <c r="I23" s="18"/>
      <c r="J23" s="18"/>
      <c r="K23" s="17"/>
      <c r="L23" s="17"/>
      <c r="M23" s="20"/>
    </row>
    <row r="24" spans="1:13" ht="15.75">
      <c r="A24" s="16"/>
      <c r="B24" s="28" t="s">
        <v>41</v>
      </c>
      <c r="C24" s="23"/>
      <c r="D24" s="17"/>
      <c r="E24" s="18"/>
      <c r="F24" s="18"/>
      <c r="G24" s="17"/>
      <c r="H24" s="17"/>
      <c r="I24" s="18"/>
      <c r="J24" s="18"/>
      <c r="K24" s="17"/>
      <c r="L24" s="17"/>
      <c r="M24" s="20"/>
    </row>
    <row r="25" spans="1:13" ht="15.75">
      <c r="A25" s="16"/>
      <c r="B25" s="23" t="s">
        <v>42</v>
      </c>
      <c r="C25" s="23"/>
      <c r="D25" s="17"/>
      <c r="E25" s="18"/>
      <c r="F25" s="18"/>
      <c r="G25" s="17"/>
      <c r="H25" s="17"/>
      <c r="I25" s="18"/>
      <c r="J25" s="18"/>
      <c r="K25" s="17"/>
      <c r="L25" s="17"/>
      <c r="M25" s="20"/>
    </row>
    <row r="26" spans="1:13" ht="15.75">
      <c r="A26" s="16"/>
      <c r="B26" s="27" t="s">
        <v>37</v>
      </c>
      <c r="C26" s="23"/>
      <c r="D26" s="17"/>
      <c r="E26" s="18"/>
      <c r="F26" s="18"/>
      <c r="G26" s="17"/>
      <c r="H26" s="17"/>
      <c r="I26" s="18"/>
      <c r="J26" s="18"/>
      <c r="K26" s="17"/>
      <c r="L26" s="17"/>
      <c r="M26" s="20"/>
    </row>
    <row r="27" spans="1:13" ht="15.75">
      <c r="A27" s="16"/>
      <c r="B27" s="29" t="s">
        <v>38</v>
      </c>
      <c r="C27" s="23"/>
      <c r="D27" s="17"/>
      <c r="E27" s="18"/>
      <c r="F27" s="18"/>
      <c r="G27" s="17"/>
      <c r="H27" s="17"/>
      <c r="I27" s="18"/>
      <c r="J27" s="18"/>
      <c r="K27" s="17"/>
      <c r="L27" s="17"/>
      <c r="M27" s="20"/>
    </row>
    <row r="28" spans="1:13" ht="31.5">
      <c r="A28" s="16"/>
      <c r="B28" s="30" t="s">
        <v>1</v>
      </c>
      <c r="C28" s="23"/>
      <c r="D28" s="17"/>
      <c r="E28" s="18"/>
      <c r="F28" s="18"/>
      <c r="G28" s="17"/>
      <c r="H28" s="17"/>
      <c r="I28" s="18"/>
      <c r="J28" s="18"/>
      <c r="K28" s="17"/>
      <c r="L28" s="17"/>
      <c r="M28" s="20"/>
    </row>
    <row r="29" spans="1:13" ht="15.75">
      <c r="A29" s="16"/>
      <c r="B29" s="30" t="s">
        <v>39</v>
      </c>
      <c r="C29" s="25" t="s">
        <v>43</v>
      </c>
      <c r="D29" s="17"/>
      <c r="E29" s="18"/>
      <c r="F29" s="18"/>
      <c r="G29" s="17"/>
      <c r="H29" s="17"/>
      <c r="I29" s="18"/>
      <c r="J29" s="18"/>
      <c r="K29" s="17"/>
      <c r="L29" s="17"/>
      <c r="M29" s="20"/>
    </row>
    <row r="30" spans="1:13" ht="15.75">
      <c r="A30" s="16"/>
      <c r="B30" s="31" t="s">
        <v>44</v>
      </c>
      <c r="C30" s="23"/>
      <c r="D30" s="17"/>
      <c r="E30" s="18"/>
      <c r="F30" s="18"/>
      <c r="G30" s="17"/>
      <c r="H30" s="17"/>
      <c r="I30" s="18"/>
      <c r="J30" s="18"/>
      <c r="K30" s="17"/>
      <c r="L30" s="17"/>
      <c r="M30" s="20"/>
    </row>
    <row r="31" spans="1:13" ht="16.5" thickBot="1">
      <c r="A31" s="32"/>
      <c r="B31" s="33" t="s">
        <v>45</v>
      </c>
      <c r="C31" s="34"/>
      <c r="D31" s="35"/>
      <c r="E31" s="36"/>
      <c r="F31" s="36"/>
      <c r="G31" s="35"/>
      <c r="H31" s="35"/>
      <c r="I31" s="36"/>
      <c r="J31" s="36"/>
      <c r="K31" s="35"/>
      <c r="L31" s="35"/>
      <c r="M31" s="37"/>
    </row>
    <row r="32" spans="1:13" ht="14.25">
      <c r="A32" s="89" t="s">
        <v>64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</row>
    <row r="33" spans="1:13" ht="14.25">
      <c r="A33" s="83" t="s">
        <v>14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1:13" ht="47.25" customHeight="1">
      <c r="A34" s="13">
        <v>2.1</v>
      </c>
      <c r="B34" s="15" t="s">
        <v>15</v>
      </c>
      <c r="C34" s="15" t="s">
        <v>12</v>
      </c>
      <c r="D34" s="38"/>
      <c r="E34" s="39"/>
      <c r="F34" s="39"/>
      <c r="G34" s="40"/>
      <c r="H34" s="40"/>
      <c r="I34" s="39">
        <f>500+500</f>
        <v>1000</v>
      </c>
      <c r="J34" s="39">
        <f>390.28+217.92</f>
        <v>608.1999999999999</v>
      </c>
      <c r="K34" s="40">
        <f>J34/I34*100</f>
        <v>60.81999999999999</v>
      </c>
      <c r="L34" s="40">
        <v>100</v>
      </c>
      <c r="M34" s="41"/>
    </row>
    <row r="35" spans="1:13" ht="14.25">
      <c r="A35" s="86" t="s">
        <v>11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45">
      <c r="A36" s="13">
        <v>2.2</v>
      </c>
      <c r="B36" s="15" t="s">
        <v>23</v>
      </c>
      <c r="C36" s="15" t="s">
        <v>12</v>
      </c>
      <c r="D36" s="42"/>
      <c r="E36" s="43"/>
      <c r="F36" s="43"/>
      <c r="G36" s="42"/>
      <c r="H36" s="42"/>
      <c r="I36" s="43">
        <f>4800</f>
        <v>4800</v>
      </c>
      <c r="J36" s="43">
        <v>2618.57</v>
      </c>
      <c r="K36" s="44">
        <f aca="true" t="shared" si="0" ref="K36:K45">J36/I36*100</f>
        <v>54.553541666666675</v>
      </c>
      <c r="L36" s="42">
        <v>100</v>
      </c>
      <c r="M36" s="45"/>
    </row>
    <row r="37" spans="1:13" ht="49.5" customHeight="1">
      <c r="A37" s="13">
        <v>2.3</v>
      </c>
      <c r="B37" s="15" t="s">
        <v>16</v>
      </c>
      <c r="C37" s="15" t="s">
        <v>12</v>
      </c>
      <c r="D37" s="42"/>
      <c r="E37" s="43"/>
      <c r="F37" s="43"/>
      <c r="G37" s="42"/>
      <c r="H37" s="42"/>
      <c r="I37" s="43">
        <f>2410+422</f>
        <v>2832</v>
      </c>
      <c r="J37" s="43">
        <f>5535.66+6459.01</f>
        <v>11994.67</v>
      </c>
      <c r="K37" s="44">
        <f t="shared" si="0"/>
        <v>423.54060734463275</v>
      </c>
      <c r="L37" s="42">
        <v>100</v>
      </c>
      <c r="M37" s="45"/>
    </row>
    <row r="38" spans="1:13" ht="45">
      <c r="A38" s="13">
        <v>2.4</v>
      </c>
      <c r="B38" s="15" t="s">
        <v>17</v>
      </c>
      <c r="C38" s="15" t="s">
        <v>12</v>
      </c>
      <c r="D38" s="42"/>
      <c r="E38" s="43"/>
      <c r="F38" s="43"/>
      <c r="G38" s="42"/>
      <c r="H38" s="42"/>
      <c r="I38" s="43">
        <f>2700</f>
        <v>2700</v>
      </c>
      <c r="J38" s="43"/>
      <c r="K38" s="44">
        <f t="shared" si="0"/>
        <v>0</v>
      </c>
      <c r="L38" s="42"/>
      <c r="M38" s="45"/>
    </row>
    <row r="39" spans="1:13" ht="45">
      <c r="A39" s="13">
        <v>2.5</v>
      </c>
      <c r="B39" s="15" t="s">
        <v>18</v>
      </c>
      <c r="C39" s="15" t="s">
        <v>12</v>
      </c>
      <c r="D39" s="42"/>
      <c r="E39" s="43"/>
      <c r="F39" s="43"/>
      <c r="G39" s="42"/>
      <c r="H39" s="42"/>
      <c r="I39" s="43">
        <f>3080+3080</f>
        <v>6160</v>
      </c>
      <c r="J39" s="43">
        <f>2632.94+2194.1</f>
        <v>4827.04</v>
      </c>
      <c r="K39" s="44">
        <f t="shared" si="0"/>
        <v>78.36103896103896</v>
      </c>
      <c r="L39" s="42">
        <v>100</v>
      </c>
      <c r="M39" s="45"/>
    </row>
    <row r="40" spans="1:13" ht="42.75" customHeight="1">
      <c r="A40" s="13">
        <v>2.6</v>
      </c>
      <c r="B40" s="15" t="s">
        <v>19</v>
      </c>
      <c r="C40" s="15" t="s">
        <v>12</v>
      </c>
      <c r="D40" s="42"/>
      <c r="E40" s="43"/>
      <c r="F40" s="43"/>
      <c r="G40" s="42"/>
      <c r="H40" s="42"/>
      <c r="I40" s="42">
        <f>116.55+5360+5360</f>
        <v>10836.55</v>
      </c>
      <c r="J40" s="43">
        <f>116.55+929.5</f>
        <v>1046.05</v>
      </c>
      <c r="K40" s="44">
        <f t="shared" si="0"/>
        <v>9.652979961334559</v>
      </c>
      <c r="L40" s="42"/>
      <c r="M40" s="45"/>
    </row>
    <row r="41" spans="1:13" ht="45">
      <c r="A41" s="13">
        <v>2.7</v>
      </c>
      <c r="B41" s="15" t="s">
        <v>20</v>
      </c>
      <c r="C41" s="15" t="s">
        <v>12</v>
      </c>
      <c r="D41" s="42"/>
      <c r="E41" s="43"/>
      <c r="F41" s="43"/>
      <c r="G41" s="42"/>
      <c r="H41" s="42"/>
      <c r="I41" s="42">
        <f>1000</f>
        <v>1000</v>
      </c>
      <c r="J41" s="43"/>
      <c r="K41" s="44">
        <f t="shared" si="0"/>
        <v>0</v>
      </c>
      <c r="L41" s="42"/>
      <c r="M41" s="45"/>
    </row>
    <row r="42" spans="1:13" ht="45">
      <c r="A42" s="13">
        <v>2.7</v>
      </c>
      <c r="B42" s="15" t="s">
        <v>66</v>
      </c>
      <c r="C42" s="15" t="s">
        <v>12</v>
      </c>
      <c r="D42" s="42"/>
      <c r="E42" s="43"/>
      <c r="F42" s="43"/>
      <c r="G42" s="42"/>
      <c r="H42" s="42"/>
      <c r="I42" s="42">
        <f>353.45</f>
        <v>353.45</v>
      </c>
      <c r="J42" s="43">
        <f>111.6</f>
        <v>111.6</v>
      </c>
      <c r="K42" s="44">
        <f t="shared" si="0"/>
        <v>31.5744801244872</v>
      </c>
      <c r="L42" s="42">
        <v>100</v>
      </c>
      <c r="M42" s="45"/>
    </row>
    <row r="43" spans="1:13" ht="33" customHeight="1">
      <c r="A43" s="13">
        <v>2.8</v>
      </c>
      <c r="B43" s="15" t="s">
        <v>21</v>
      </c>
      <c r="C43" s="15" t="s">
        <v>12</v>
      </c>
      <c r="D43" s="42"/>
      <c r="E43" s="43"/>
      <c r="F43" s="43"/>
      <c r="G43" s="42"/>
      <c r="H43" s="42"/>
      <c r="I43" s="43">
        <f>8</f>
        <v>8</v>
      </c>
      <c r="J43" s="43"/>
      <c r="K43" s="44">
        <f t="shared" si="0"/>
        <v>0</v>
      </c>
      <c r="L43" s="42"/>
      <c r="M43" s="45"/>
    </row>
    <row r="44" spans="1:13" ht="30" customHeight="1">
      <c r="A44" s="13">
        <v>2.9</v>
      </c>
      <c r="B44" s="15" t="s">
        <v>22</v>
      </c>
      <c r="C44" s="15" t="s">
        <v>12</v>
      </c>
      <c r="D44" s="42"/>
      <c r="E44" s="43"/>
      <c r="F44" s="43"/>
      <c r="G44" s="42"/>
      <c r="H44" s="42"/>
      <c r="I44" s="43">
        <f>3</f>
        <v>3</v>
      </c>
      <c r="J44" s="43"/>
      <c r="K44" s="44">
        <f t="shared" si="0"/>
        <v>0</v>
      </c>
      <c r="L44" s="42"/>
      <c r="M44" s="45"/>
    </row>
    <row r="45" spans="1:13" ht="15">
      <c r="A45" s="16"/>
      <c r="B45" s="17" t="s">
        <v>35</v>
      </c>
      <c r="C45" s="17"/>
      <c r="D45" s="17"/>
      <c r="E45" s="18"/>
      <c r="F45" s="18"/>
      <c r="G45" s="17"/>
      <c r="H45" s="17"/>
      <c r="I45" s="18">
        <f>I34+I36+I37+I38+I39+I40+I41+I42+I43+I44</f>
        <v>29693</v>
      </c>
      <c r="J45" s="18">
        <f>J34+J36+J37+J38+J39+J40+J41+J42+J43+J44</f>
        <v>21206.129999999997</v>
      </c>
      <c r="K45" s="19">
        <f t="shared" si="0"/>
        <v>71.41794362307614</v>
      </c>
      <c r="L45" s="17">
        <v>100</v>
      </c>
      <c r="M45" s="20"/>
    </row>
    <row r="46" spans="1:13" ht="15">
      <c r="A46" s="16"/>
      <c r="B46" s="17" t="s">
        <v>36</v>
      </c>
      <c r="C46" s="17"/>
      <c r="D46" s="17"/>
      <c r="E46" s="18"/>
      <c r="F46" s="18"/>
      <c r="G46" s="17"/>
      <c r="H46" s="17"/>
      <c r="I46" s="18"/>
      <c r="J46" s="18"/>
      <c r="K46" s="17"/>
      <c r="L46" s="17"/>
      <c r="M46" s="20"/>
    </row>
    <row r="47" spans="1:13" ht="15.75">
      <c r="A47" s="21"/>
      <c r="B47" s="22" t="s">
        <v>37</v>
      </c>
      <c r="C47" s="23"/>
      <c r="D47" s="23"/>
      <c r="E47" s="18"/>
      <c r="F47" s="18"/>
      <c r="G47" s="17"/>
      <c r="H47" s="17"/>
      <c r="I47" s="18">
        <f>I45</f>
        <v>29693</v>
      </c>
      <c r="J47" s="18">
        <f>J45</f>
        <v>21206.129999999997</v>
      </c>
      <c r="K47" s="18">
        <f>K45</f>
        <v>71.41794362307614</v>
      </c>
      <c r="L47" s="17">
        <v>100</v>
      </c>
      <c r="M47" s="20"/>
    </row>
    <row r="48" spans="1:13" ht="15.75">
      <c r="A48" s="21"/>
      <c r="B48" s="24" t="s">
        <v>38</v>
      </c>
      <c r="C48" s="25"/>
      <c r="D48" s="25"/>
      <c r="E48" s="18"/>
      <c r="F48" s="18"/>
      <c r="G48" s="17"/>
      <c r="H48" s="17"/>
      <c r="I48" s="18"/>
      <c r="J48" s="18"/>
      <c r="K48" s="17"/>
      <c r="L48" s="17"/>
      <c r="M48" s="20"/>
    </row>
    <row r="49" spans="1:13" ht="25.5">
      <c r="A49" s="16"/>
      <c r="B49" s="26" t="s">
        <v>1</v>
      </c>
      <c r="C49" s="17"/>
      <c r="D49" s="17"/>
      <c r="E49" s="18"/>
      <c r="F49" s="18"/>
      <c r="G49" s="17"/>
      <c r="H49" s="17"/>
      <c r="I49" s="18"/>
      <c r="J49" s="18"/>
      <c r="K49" s="17"/>
      <c r="L49" s="17"/>
      <c r="M49" s="20"/>
    </row>
    <row r="50" spans="1:13" ht="15">
      <c r="A50" s="16"/>
      <c r="B50" s="26" t="s">
        <v>39</v>
      </c>
      <c r="C50" s="17"/>
      <c r="D50" s="17"/>
      <c r="E50" s="18"/>
      <c r="F50" s="18"/>
      <c r="G50" s="17"/>
      <c r="H50" s="17"/>
      <c r="I50" s="18"/>
      <c r="J50" s="18"/>
      <c r="K50" s="17"/>
      <c r="L50" s="17"/>
      <c r="M50" s="20"/>
    </row>
    <row r="51" spans="1:13" ht="25.5" customHeight="1">
      <c r="A51" s="16"/>
      <c r="B51" s="27" t="s">
        <v>40</v>
      </c>
      <c r="C51" s="17"/>
      <c r="D51" s="17"/>
      <c r="E51" s="18"/>
      <c r="F51" s="18"/>
      <c r="G51" s="17"/>
      <c r="H51" s="17"/>
      <c r="I51" s="18"/>
      <c r="J51" s="18"/>
      <c r="K51" s="17"/>
      <c r="L51" s="17"/>
      <c r="M51" s="20"/>
    </row>
    <row r="52" spans="1:13" ht="15.75">
      <c r="A52" s="46"/>
      <c r="B52" s="28" t="s">
        <v>46</v>
      </c>
      <c r="C52" s="42"/>
      <c r="D52" s="42"/>
      <c r="E52" s="43"/>
      <c r="F52" s="43"/>
      <c r="G52" s="42"/>
      <c r="H52" s="42"/>
      <c r="I52" s="43">
        <f>I47</f>
        <v>29693</v>
      </c>
      <c r="J52" s="43">
        <f>J47</f>
        <v>21206.129999999997</v>
      </c>
      <c r="K52" s="43">
        <f>K47</f>
        <v>71.41794362307614</v>
      </c>
      <c r="L52" s="42">
        <v>100</v>
      </c>
      <c r="M52" s="45"/>
    </row>
    <row r="53" spans="1:13" ht="15.75">
      <c r="A53" s="16"/>
      <c r="B53" s="23" t="s">
        <v>42</v>
      </c>
      <c r="C53" s="23"/>
      <c r="D53" s="17"/>
      <c r="E53" s="47"/>
      <c r="F53" s="47"/>
      <c r="G53" s="48"/>
      <c r="H53" s="17"/>
      <c r="I53" s="18"/>
      <c r="J53" s="18"/>
      <c r="K53" s="17"/>
      <c r="L53" s="17"/>
      <c r="M53" s="20"/>
    </row>
    <row r="54" spans="1:13" ht="15.75">
      <c r="A54" s="16"/>
      <c r="B54" s="27" t="s">
        <v>37</v>
      </c>
      <c r="C54" s="23"/>
      <c r="D54" s="17"/>
      <c r="E54" s="47"/>
      <c r="F54" s="47"/>
      <c r="G54" s="48"/>
      <c r="H54" s="17"/>
      <c r="I54" s="18">
        <f>I52</f>
        <v>29693</v>
      </c>
      <c r="J54" s="18">
        <f>J52</f>
        <v>21206.129999999997</v>
      </c>
      <c r="K54" s="18">
        <f>K52</f>
        <v>71.41794362307614</v>
      </c>
      <c r="L54" s="17">
        <v>100</v>
      </c>
      <c r="M54" s="20"/>
    </row>
    <row r="55" spans="1:13" ht="15.75">
      <c r="A55" s="16"/>
      <c r="B55" s="29" t="s">
        <v>38</v>
      </c>
      <c r="C55" s="23"/>
      <c r="D55" s="17"/>
      <c r="E55" s="18"/>
      <c r="F55" s="18"/>
      <c r="G55" s="17"/>
      <c r="H55" s="17"/>
      <c r="I55" s="18"/>
      <c r="J55" s="18"/>
      <c r="K55" s="17"/>
      <c r="L55" s="17"/>
      <c r="M55" s="20"/>
    </row>
    <row r="56" spans="1:13" ht="31.5">
      <c r="A56" s="16"/>
      <c r="B56" s="30" t="s">
        <v>1</v>
      </c>
      <c r="C56" s="23"/>
      <c r="D56" s="17"/>
      <c r="E56" s="18"/>
      <c r="F56" s="18"/>
      <c r="G56" s="17"/>
      <c r="H56" s="17"/>
      <c r="I56" s="18"/>
      <c r="J56" s="18"/>
      <c r="K56" s="17"/>
      <c r="L56" s="17"/>
      <c r="M56" s="20"/>
    </row>
    <row r="57" spans="1:13" ht="15.75">
      <c r="A57" s="16"/>
      <c r="B57" s="30" t="s">
        <v>39</v>
      </c>
      <c r="C57" s="25" t="s">
        <v>43</v>
      </c>
      <c r="D57" s="17"/>
      <c r="E57" s="18"/>
      <c r="F57" s="18"/>
      <c r="G57" s="17"/>
      <c r="H57" s="17"/>
      <c r="I57" s="18"/>
      <c r="J57" s="18"/>
      <c r="K57" s="17"/>
      <c r="L57" s="17"/>
      <c r="M57" s="20"/>
    </row>
    <row r="58" spans="1:13" ht="15.75">
      <c r="A58" s="16"/>
      <c r="B58" s="31" t="s">
        <v>44</v>
      </c>
      <c r="C58" s="23"/>
      <c r="D58" s="17"/>
      <c r="E58" s="18"/>
      <c r="F58" s="18"/>
      <c r="G58" s="17"/>
      <c r="H58" s="17"/>
      <c r="I58" s="18"/>
      <c r="J58" s="18"/>
      <c r="K58" s="17"/>
      <c r="L58" s="17"/>
      <c r="M58" s="20"/>
    </row>
    <row r="59" spans="1:13" ht="16.5" thickBot="1">
      <c r="A59" s="32"/>
      <c r="B59" s="33" t="s">
        <v>45</v>
      </c>
      <c r="C59" s="34"/>
      <c r="D59" s="35"/>
      <c r="E59" s="36"/>
      <c r="F59" s="36"/>
      <c r="G59" s="35"/>
      <c r="H59" s="35"/>
      <c r="I59" s="36"/>
      <c r="J59" s="36"/>
      <c r="K59" s="35"/>
      <c r="L59" s="35"/>
      <c r="M59" s="37"/>
    </row>
    <row r="60" spans="1:13" ht="14.25">
      <c r="A60" s="89" t="s">
        <v>51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1"/>
    </row>
    <row r="61" spans="1:13" ht="14.25">
      <c r="A61" s="83" t="s">
        <v>53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5"/>
    </row>
    <row r="62" spans="1:13" ht="77.25" customHeight="1">
      <c r="A62" s="13">
        <v>3.1</v>
      </c>
      <c r="B62" s="15" t="s">
        <v>54</v>
      </c>
      <c r="C62" s="15" t="s">
        <v>12</v>
      </c>
      <c r="D62" s="38">
        <v>2019</v>
      </c>
      <c r="E62" s="39">
        <v>825</v>
      </c>
      <c r="F62" s="39">
        <v>271.44</v>
      </c>
      <c r="G62" s="49">
        <f>F62/E62*100</f>
        <v>32.90181818181818</v>
      </c>
      <c r="H62" s="40">
        <v>100</v>
      </c>
      <c r="I62" s="39">
        <f>3230+4200+4200+825</f>
        <v>12455</v>
      </c>
      <c r="J62" s="39">
        <f>3405+1811.64+956+271.44</f>
        <v>6444.08</v>
      </c>
      <c r="K62" s="49">
        <f>J62/I62*100</f>
        <v>51.73890004014452</v>
      </c>
      <c r="L62" s="40">
        <v>100</v>
      </c>
      <c r="M62" s="41"/>
    </row>
    <row r="63" spans="1:13" ht="14.25">
      <c r="A63" s="86" t="s">
        <v>13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</row>
    <row r="64" spans="1:13" ht="90.75" customHeight="1">
      <c r="A64" s="13">
        <v>3.2</v>
      </c>
      <c r="B64" s="15" t="s">
        <v>55</v>
      </c>
      <c r="C64" s="15" t="s">
        <v>12</v>
      </c>
      <c r="D64" s="42">
        <v>2019</v>
      </c>
      <c r="E64" s="43">
        <v>4455</v>
      </c>
      <c r="F64" s="43">
        <v>2472.49</v>
      </c>
      <c r="G64" s="44">
        <f aca="true" t="shared" si="1" ref="G64:G75">F64/E64*100</f>
        <v>55.49921436588102</v>
      </c>
      <c r="H64" s="42">
        <v>100</v>
      </c>
      <c r="I64" s="43">
        <f>2050+1080+1080+4455</f>
        <v>8665</v>
      </c>
      <c r="J64" s="43">
        <f>2050+1981.72+4488.7+2472.49</f>
        <v>10992.91</v>
      </c>
      <c r="K64" s="44">
        <f>J64/I64*100</f>
        <v>126.86566647432198</v>
      </c>
      <c r="L64" s="42">
        <v>100</v>
      </c>
      <c r="M64" s="45"/>
    </row>
    <row r="65" spans="1:13" ht="49.5" customHeight="1">
      <c r="A65" s="13">
        <v>3.4</v>
      </c>
      <c r="B65" s="15" t="s">
        <v>56</v>
      </c>
      <c r="C65" s="42"/>
      <c r="D65" s="42"/>
      <c r="E65" s="43">
        <v>175</v>
      </c>
      <c r="F65" s="43">
        <v>0</v>
      </c>
      <c r="G65" s="42">
        <f t="shared" si="1"/>
        <v>0</v>
      </c>
      <c r="H65" s="42"/>
      <c r="I65" s="43">
        <f>175+175+175+175</f>
        <v>700</v>
      </c>
      <c r="J65" s="43"/>
      <c r="K65" s="44">
        <f>J65/I65*100</f>
        <v>0</v>
      </c>
      <c r="L65" s="42"/>
      <c r="M65" s="45"/>
    </row>
    <row r="66" spans="1:13" ht="15">
      <c r="A66" s="16"/>
      <c r="B66" s="17" t="s">
        <v>35</v>
      </c>
      <c r="C66" s="17"/>
      <c r="D66" s="17"/>
      <c r="E66" s="18">
        <f>E65+E64+E62</f>
        <v>5455</v>
      </c>
      <c r="F66" s="18">
        <f>F65+F64+F62</f>
        <v>2743.93</v>
      </c>
      <c r="G66" s="19">
        <f t="shared" si="1"/>
        <v>50.301191567369386</v>
      </c>
      <c r="H66" s="17">
        <v>100</v>
      </c>
      <c r="I66" s="18">
        <f>I65+I64+I62</f>
        <v>21820</v>
      </c>
      <c r="J66" s="18">
        <f>J65+J64+J62</f>
        <v>17436.989999999998</v>
      </c>
      <c r="K66" s="19">
        <f>J66/I66*100</f>
        <v>79.9128780934922</v>
      </c>
      <c r="L66" s="17">
        <v>100</v>
      </c>
      <c r="M66" s="20"/>
    </row>
    <row r="67" spans="1:13" ht="15">
      <c r="A67" s="16"/>
      <c r="B67" s="17" t="s">
        <v>36</v>
      </c>
      <c r="C67" s="17"/>
      <c r="D67" s="17"/>
      <c r="E67" s="18"/>
      <c r="F67" s="18"/>
      <c r="G67" s="19"/>
      <c r="H67" s="17"/>
      <c r="I67" s="18"/>
      <c r="J67" s="18"/>
      <c r="K67" s="19"/>
      <c r="L67" s="17"/>
      <c r="M67" s="20"/>
    </row>
    <row r="68" spans="1:13" ht="15.75">
      <c r="A68" s="21"/>
      <c r="B68" s="22" t="s">
        <v>37</v>
      </c>
      <c r="C68" s="23"/>
      <c r="D68" s="23"/>
      <c r="E68" s="18">
        <f>E66</f>
        <v>5455</v>
      </c>
      <c r="F68" s="18">
        <f>F66</f>
        <v>2743.93</v>
      </c>
      <c r="G68" s="19">
        <f t="shared" si="1"/>
        <v>50.301191567369386</v>
      </c>
      <c r="H68" s="17">
        <v>100</v>
      </c>
      <c r="I68" s="18">
        <f>I66</f>
        <v>21820</v>
      </c>
      <c r="J68" s="18">
        <f>J66</f>
        <v>17436.989999999998</v>
      </c>
      <c r="K68" s="19">
        <f>J68/I68*100</f>
        <v>79.9128780934922</v>
      </c>
      <c r="L68" s="17">
        <v>100</v>
      </c>
      <c r="M68" s="20"/>
    </row>
    <row r="69" spans="1:13" ht="15.75">
      <c r="A69" s="21"/>
      <c r="B69" s="24" t="s">
        <v>38</v>
      </c>
      <c r="C69" s="25"/>
      <c r="D69" s="25"/>
      <c r="E69" s="18"/>
      <c r="F69" s="18"/>
      <c r="G69" s="19"/>
      <c r="H69" s="17"/>
      <c r="I69" s="18"/>
      <c r="J69" s="18"/>
      <c r="K69" s="19"/>
      <c r="L69" s="17"/>
      <c r="M69" s="20"/>
    </row>
    <row r="70" spans="1:13" ht="25.5">
      <c r="A70" s="16"/>
      <c r="B70" s="26" t="s">
        <v>1</v>
      </c>
      <c r="C70" s="17"/>
      <c r="D70" s="17"/>
      <c r="E70" s="18"/>
      <c r="F70" s="18"/>
      <c r="G70" s="19"/>
      <c r="H70" s="17"/>
      <c r="I70" s="18"/>
      <c r="J70" s="18"/>
      <c r="K70" s="19"/>
      <c r="L70" s="17"/>
      <c r="M70" s="20"/>
    </row>
    <row r="71" spans="1:13" ht="15">
      <c r="A71" s="16"/>
      <c r="B71" s="26" t="s">
        <v>39</v>
      </c>
      <c r="C71" s="17"/>
      <c r="D71" s="17"/>
      <c r="E71" s="18"/>
      <c r="F71" s="18"/>
      <c r="G71" s="19"/>
      <c r="H71" s="17"/>
      <c r="I71" s="18"/>
      <c r="J71" s="18"/>
      <c r="K71" s="19"/>
      <c r="L71" s="17"/>
      <c r="M71" s="20"/>
    </row>
    <row r="72" spans="1:13" ht="25.5" customHeight="1">
      <c r="A72" s="16"/>
      <c r="B72" s="27" t="s">
        <v>40</v>
      </c>
      <c r="C72" s="17"/>
      <c r="D72" s="17"/>
      <c r="E72" s="18"/>
      <c r="F72" s="18"/>
      <c r="G72" s="19"/>
      <c r="H72" s="17"/>
      <c r="I72" s="18"/>
      <c r="J72" s="18"/>
      <c r="K72" s="19"/>
      <c r="L72" s="17"/>
      <c r="M72" s="20"/>
    </row>
    <row r="73" spans="1:13" ht="15.75">
      <c r="A73" s="46"/>
      <c r="B73" s="28" t="s">
        <v>52</v>
      </c>
      <c r="C73" s="42"/>
      <c r="D73" s="42"/>
      <c r="E73" s="43">
        <f>E66</f>
        <v>5455</v>
      </c>
      <c r="F73" s="43">
        <f>F66</f>
        <v>2743.93</v>
      </c>
      <c r="G73" s="44">
        <f t="shared" si="1"/>
        <v>50.301191567369386</v>
      </c>
      <c r="H73" s="42">
        <v>100</v>
      </c>
      <c r="I73" s="43">
        <f>I66</f>
        <v>21820</v>
      </c>
      <c r="J73" s="43">
        <f>J66</f>
        <v>17436.989999999998</v>
      </c>
      <c r="K73" s="44">
        <f>J73/I73*100</f>
        <v>79.9128780934922</v>
      </c>
      <c r="L73" s="42">
        <v>100</v>
      </c>
      <c r="M73" s="45"/>
    </row>
    <row r="74" spans="1:13" ht="15.75">
      <c r="A74" s="16"/>
      <c r="B74" s="23" t="s">
        <v>42</v>
      </c>
      <c r="C74" s="23"/>
      <c r="D74" s="17"/>
      <c r="E74" s="47"/>
      <c r="F74" s="47"/>
      <c r="G74" s="50"/>
      <c r="H74" s="17"/>
      <c r="I74" s="18"/>
      <c r="J74" s="18"/>
      <c r="K74" s="19"/>
      <c r="L74" s="17"/>
      <c r="M74" s="20"/>
    </row>
    <row r="75" spans="1:13" ht="15.75">
      <c r="A75" s="16"/>
      <c r="B75" s="27" t="s">
        <v>37</v>
      </c>
      <c r="C75" s="23"/>
      <c r="D75" s="17"/>
      <c r="E75" s="47">
        <f>E73</f>
        <v>5455</v>
      </c>
      <c r="F75" s="47">
        <f>F73</f>
        <v>2743.93</v>
      </c>
      <c r="G75" s="50">
        <f t="shared" si="1"/>
        <v>50.301191567369386</v>
      </c>
      <c r="H75" s="17">
        <v>100</v>
      </c>
      <c r="I75" s="18">
        <f>I73</f>
        <v>21820</v>
      </c>
      <c r="J75" s="18">
        <f>J73</f>
        <v>17436.989999999998</v>
      </c>
      <c r="K75" s="19">
        <f>J75/I75*100</f>
        <v>79.9128780934922</v>
      </c>
      <c r="L75" s="17">
        <v>100</v>
      </c>
      <c r="M75" s="20"/>
    </row>
    <row r="76" spans="1:13" ht="15.75">
      <c r="A76" s="16"/>
      <c r="B76" s="29" t="s">
        <v>38</v>
      </c>
      <c r="C76" s="23"/>
      <c r="D76" s="17"/>
      <c r="E76" s="18"/>
      <c r="F76" s="18"/>
      <c r="G76" s="17"/>
      <c r="H76" s="17"/>
      <c r="I76" s="18"/>
      <c r="J76" s="18"/>
      <c r="K76" s="19"/>
      <c r="L76" s="17"/>
      <c r="M76" s="20"/>
    </row>
    <row r="77" spans="1:13" ht="31.5">
      <c r="A77" s="16"/>
      <c r="B77" s="30" t="s">
        <v>1</v>
      </c>
      <c r="C77" s="23"/>
      <c r="D77" s="17"/>
      <c r="E77" s="18"/>
      <c r="F77" s="18"/>
      <c r="G77" s="17"/>
      <c r="H77" s="17"/>
      <c r="I77" s="18"/>
      <c r="J77" s="18"/>
      <c r="K77" s="19"/>
      <c r="L77" s="17"/>
      <c r="M77" s="20"/>
    </row>
    <row r="78" spans="1:13" ht="15.75">
      <c r="A78" s="16"/>
      <c r="B78" s="30" t="s">
        <v>39</v>
      </c>
      <c r="C78" s="25" t="s">
        <v>43</v>
      </c>
      <c r="D78" s="17"/>
      <c r="E78" s="18"/>
      <c r="F78" s="18"/>
      <c r="G78" s="17"/>
      <c r="H78" s="17"/>
      <c r="I78" s="18"/>
      <c r="J78" s="18"/>
      <c r="K78" s="19"/>
      <c r="L78" s="17"/>
      <c r="M78" s="20"/>
    </row>
    <row r="79" spans="1:13" ht="15.75">
      <c r="A79" s="16"/>
      <c r="B79" s="31" t="s">
        <v>44</v>
      </c>
      <c r="C79" s="23"/>
      <c r="D79" s="17"/>
      <c r="E79" s="18"/>
      <c r="F79" s="18"/>
      <c r="G79" s="17"/>
      <c r="H79" s="17"/>
      <c r="I79" s="18"/>
      <c r="J79" s="18"/>
      <c r="K79" s="19"/>
      <c r="L79" s="17"/>
      <c r="M79" s="20"/>
    </row>
    <row r="80" spans="1:13" ht="16.5" thickBot="1">
      <c r="A80" s="32"/>
      <c r="B80" s="33" t="s">
        <v>45</v>
      </c>
      <c r="C80" s="34"/>
      <c r="D80" s="35"/>
      <c r="E80" s="36"/>
      <c r="F80" s="36"/>
      <c r="G80" s="35"/>
      <c r="H80" s="35"/>
      <c r="I80" s="36"/>
      <c r="J80" s="36"/>
      <c r="K80" s="51"/>
      <c r="L80" s="35"/>
      <c r="M80" s="37"/>
    </row>
    <row r="81" spans="1:13" ht="14.25">
      <c r="A81" s="89" t="s">
        <v>58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1"/>
    </row>
    <row r="82" spans="1:13" ht="14.25">
      <c r="A82" s="83" t="s">
        <v>70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5"/>
    </row>
    <row r="83" spans="1:13" ht="90">
      <c r="A83" s="13">
        <v>4.1</v>
      </c>
      <c r="B83" s="15" t="s">
        <v>69</v>
      </c>
      <c r="C83" s="15" t="s">
        <v>12</v>
      </c>
      <c r="D83" s="38"/>
      <c r="E83" s="39"/>
      <c r="F83" s="39"/>
      <c r="G83" s="40"/>
      <c r="H83" s="40"/>
      <c r="I83" s="39">
        <f>180+250</f>
        <v>430</v>
      </c>
      <c r="J83" s="39">
        <v>177.08</v>
      </c>
      <c r="K83" s="49">
        <f>J83/I83*100</f>
        <v>41.18139534883721</v>
      </c>
      <c r="L83" s="40">
        <v>100</v>
      </c>
      <c r="M83" s="41"/>
    </row>
    <row r="84" spans="1:13" ht="14.25">
      <c r="A84" s="83" t="s">
        <v>59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5"/>
    </row>
    <row r="85" spans="1:13" ht="49.5" customHeight="1">
      <c r="A85" s="13">
        <v>4.2</v>
      </c>
      <c r="B85" s="15" t="s">
        <v>60</v>
      </c>
      <c r="C85" s="15" t="s">
        <v>12</v>
      </c>
      <c r="D85" s="38">
        <v>2019</v>
      </c>
      <c r="E85" s="39">
        <v>100</v>
      </c>
      <c r="F85" s="39"/>
      <c r="G85" s="40">
        <f>F85/E85*100</f>
        <v>0</v>
      </c>
      <c r="H85" s="40"/>
      <c r="I85" s="39">
        <f>200+100</f>
        <v>300</v>
      </c>
      <c r="J85" s="39">
        <v>0</v>
      </c>
      <c r="K85" s="40">
        <f>J85/I85*100</f>
        <v>0</v>
      </c>
      <c r="L85" s="40"/>
      <c r="M85" s="41"/>
    </row>
    <row r="86" spans="1:13" ht="15">
      <c r="A86" s="16"/>
      <c r="B86" s="17" t="s">
        <v>35</v>
      </c>
      <c r="C86" s="17"/>
      <c r="D86" s="17"/>
      <c r="E86" s="18"/>
      <c r="F86" s="18"/>
      <c r="G86" s="17"/>
      <c r="H86" s="17"/>
      <c r="I86" s="18"/>
      <c r="J86" s="18"/>
      <c r="K86" s="17"/>
      <c r="L86" s="17"/>
      <c r="M86" s="20"/>
    </row>
    <row r="87" spans="1:13" ht="15">
      <c r="A87" s="16"/>
      <c r="B87" s="17" t="s">
        <v>36</v>
      </c>
      <c r="C87" s="17"/>
      <c r="D87" s="17"/>
      <c r="E87" s="18"/>
      <c r="F87" s="18"/>
      <c r="G87" s="17"/>
      <c r="H87" s="17"/>
      <c r="I87" s="18"/>
      <c r="J87" s="18"/>
      <c r="K87" s="17"/>
      <c r="L87" s="17"/>
      <c r="M87" s="20"/>
    </row>
    <row r="88" spans="1:13" ht="15.75">
      <c r="A88" s="21"/>
      <c r="B88" s="22" t="s">
        <v>37</v>
      </c>
      <c r="C88" s="23"/>
      <c r="D88" s="23"/>
      <c r="E88" s="18">
        <f>E85</f>
        <v>100</v>
      </c>
      <c r="F88" s="18"/>
      <c r="G88" s="17">
        <f>F88/E88*100</f>
        <v>0</v>
      </c>
      <c r="H88" s="17"/>
      <c r="I88" s="18">
        <f>I85</f>
        <v>300</v>
      </c>
      <c r="J88" s="18">
        <f>J85</f>
        <v>0</v>
      </c>
      <c r="K88" s="18">
        <f>K85</f>
        <v>0</v>
      </c>
      <c r="L88" s="18"/>
      <c r="M88" s="20"/>
    </row>
    <row r="89" spans="1:13" ht="15.75">
      <c r="A89" s="21"/>
      <c r="B89" s="24" t="s">
        <v>38</v>
      </c>
      <c r="C89" s="25"/>
      <c r="D89" s="25"/>
      <c r="E89" s="18"/>
      <c r="F89" s="18"/>
      <c r="G89" s="17"/>
      <c r="H89" s="17"/>
      <c r="I89" s="18"/>
      <c r="J89" s="18"/>
      <c r="K89" s="17"/>
      <c r="L89" s="17"/>
      <c r="M89" s="20"/>
    </row>
    <row r="90" spans="1:13" ht="25.5">
      <c r="A90" s="16"/>
      <c r="B90" s="26" t="s">
        <v>1</v>
      </c>
      <c r="C90" s="17"/>
      <c r="D90" s="17"/>
      <c r="E90" s="18"/>
      <c r="F90" s="18"/>
      <c r="G90" s="17"/>
      <c r="H90" s="17"/>
      <c r="I90" s="18"/>
      <c r="J90" s="18"/>
      <c r="K90" s="17"/>
      <c r="L90" s="17"/>
      <c r="M90" s="20"/>
    </row>
    <row r="91" spans="1:13" ht="15">
      <c r="A91" s="16"/>
      <c r="B91" s="26" t="s">
        <v>39</v>
      </c>
      <c r="C91" s="17"/>
      <c r="D91" s="17"/>
      <c r="E91" s="18"/>
      <c r="F91" s="18"/>
      <c r="G91" s="17"/>
      <c r="H91" s="17"/>
      <c r="I91" s="18"/>
      <c r="J91" s="18"/>
      <c r="K91" s="17"/>
      <c r="L91" s="17"/>
      <c r="M91" s="20"/>
    </row>
    <row r="92" spans="1:13" ht="25.5" customHeight="1">
      <c r="A92" s="16"/>
      <c r="B92" s="27" t="s">
        <v>40</v>
      </c>
      <c r="C92" s="17"/>
      <c r="D92" s="17"/>
      <c r="E92" s="18"/>
      <c r="F92" s="18"/>
      <c r="G92" s="17"/>
      <c r="H92" s="17"/>
      <c r="I92" s="18"/>
      <c r="J92" s="18"/>
      <c r="K92" s="17"/>
      <c r="L92" s="17"/>
      <c r="M92" s="20"/>
    </row>
    <row r="93" spans="1:13" ht="15.75">
      <c r="A93" s="46"/>
      <c r="B93" s="28" t="s">
        <v>57</v>
      </c>
      <c r="C93" s="42"/>
      <c r="D93" s="42"/>
      <c r="E93" s="43">
        <f>E85+E83</f>
        <v>100</v>
      </c>
      <c r="F93" s="43">
        <f aca="true" t="shared" si="2" ref="F93:K93">F85+F83</f>
        <v>0</v>
      </c>
      <c r="G93" s="17">
        <f>F93/E93*100</f>
        <v>0</v>
      </c>
      <c r="H93" s="43"/>
      <c r="I93" s="43">
        <f t="shared" si="2"/>
        <v>730</v>
      </c>
      <c r="J93" s="43">
        <f t="shared" si="2"/>
        <v>177.08</v>
      </c>
      <c r="K93" s="43">
        <f t="shared" si="2"/>
        <v>41.18139534883721</v>
      </c>
      <c r="L93" s="42">
        <v>100</v>
      </c>
      <c r="M93" s="45"/>
    </row>
    <row r="94" spans="1:13" ht="15.75">
      <c r="A94" s="16"/>
      <c r="B94" s="23" t="s">
        <v>42</v>
      </c>
      <c r="C94" s="23"/>
      <c r="D94" s="17"/>
      <c r="E94" s="18"/>
      <c r="F94" s="18"/>
      <c r="G94" s="17"/>
      <c r="H94" s="17"/>
      <c r="I94" s="18"/>
      <c r="J94" s="18"/>
      <c r="K94" s="17"/>
      <c r="L94" s="17"/>
      <c r="M94" s="20"/>
    </row>
    <row r="95" spans="1:13" ht="15.75">
      <c r="A95" s="16"/>
      <c r="B95" s="27" t="s">
        <v>37</v>
      </c>
      <c r="C95" s="23"/>
      <c r="D95" s="17"/>
      <c r="E95" s="18">
        <f>E93</f>
        <v>100</v>
      </c>
      <c r="F95" s="18">
        <f aca="true" t="shared" si="3" ref="F95:K95">F93</f>
        <v>0</v>
      </c>
      <c r="G95" s="18">
        <f t="shared" si="3"/>
        <v>0</v>
      </c>
      <c r="H95" s="18"/>
      <c r="I95" s="18">
        <f t="shared" si="3"/>
        <v>730</v>
      </c>
      <c r="J95" s="18">
        <f t="shared" si="3"/>
        <v>177.08</v>
      </c>
      <c r="K95" s="18">
        <f t="shared" si="3"/>
        <v>41.18139534883721</v>
      </c>
      <c r="L95" s="17">
        <v>100</v>
      </c>
      <c r="M95" s="20"/>
    </row>
    <row r="96" spans="1:13" ht="15.75">
      <c r="A96" s="16"/>
      <c r="B96" s="29" t="s">
        <v>38</v>
      </c>
      <c r="C96" s="23"/>
      <c r="D96" s="17"/>
      <c r="E96" s="18"/>
      <c r="F96" s="18"/>
      <c r="G96" s="17"/>
      <c r="H96" s="17"/>
      <c r="I96" s="18"/>
      <c r="J96" s="18"/>
      <c r="K96" s="17"/>
      <c r="L96" s="17"/>
      <c r="M96" s="20"/>
    </row>
    <row r="97" spans="1:13" ht="31.5">
      <c r="A97" s="16"/>
      <c r="B97" s="30" t="s">
        <v>1</v>
      </c>
      <c r="C97" s="23"/>
      <c r="D97" s="17"/>
      <c r="E97" s="18"/>
      <c r="F97" s="18"/>
      <c r="G97" s="17"/>
      <c r="H97" s="17"/>
      <c r="I97" s="18"/>
      <c r="J97" s="18"/>
      <c r="K97" s="17"/>
      <c r="L97" s="17"/>
      <c r="M97" s="20"/>
    </row>
    <row r="98" spans="1:13" ht="15.75">
      <c r="A98" s="16"/>
      <c r="B98" s="30" t="s">
        <v>39</v>
      </c>
      <c r="C98" s="25" t="s">
        <v>43</v>
      </c>
      <c r="D98" s="17"/>
      <c r="E98" s="18"/>
      <c r="F98" s="18"/>
      <c r="G98" s="17"/>
      <c r="H98" s="17"/>
      <c r="I98" s="18"/>
      <c r="J98" s="18"/>
      <c r="K98" s="17"/>
      <c r="L98" s="17"/>
      <c r="M98" s="20"/>
    </row>
    <row r="99" spans="1:13" ht="15.75">
      <c r="A99" s="16"/>
      <c r="B99" s="31" t="s">
        <v>44</v>
      </c>
      <c r="C99" s="23"/>
      <c r="D99" s="17"/>
      <c r="E99" s="18"/>
      <c r="F99" s="18"/>
      <c r="G99" s="17"/>
      <c r="H99" s="17"/>
      <c r="I99" s="18"/>
      <c r="J99" s="18"/>
      <c r="K99" s="17"/>
      <c r="L99" s="17"/>
      <c r="M99" s="20"/>
    </row>
    <row r="100" spans="1:13" ht="16.5" thickBot="1">
      <c r="A100" s="32"/>
      <c r="B100" s="33" t="s">
        <v>45</v>
      </c>
      <c r="C100" s="34"/>
      <c r="D100" s="35"/>
      <c r="E100" s="36"/>
      <c r="F100" s="36"/>
      <c r="G100" s="35"/>
      <c r="H100" s="35"/>
      <c r="I100" s="36"/>
      <c r="J100" s="36"/>
      <c r="K100" s="35"/>
      <c r="L100" s="35"/>
      <c r="M100" s="37"/>
    </row>
    <row r="101" spans="1:13" ht="14.25">
      <c r="A101" s="89" t="s">
        <v>62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1"/>
    </row>
    <row r="102" spans="1:13" ht="14.25">
      <c r="A102" s="92" t="s">
        <v>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ht="45">
      <c r="A103" s="52" t="s">
        <v>68</v>
      </c>
      <c r="B103" s="7" t="s">
        <v>7</v>
      </c>
      <c r="C103" s="8" t="s">
        <v>12</v>
      </c>
      <c r="D103" s="9">
        <v>2019</v>
      </c>
      <c r="E103" s="79">
        <v>8482884</v>
      </c>
      <c r="F103" s="79">
        <v>8685704.32</v>
      </c>
      <c r="G103" s="11">
        <f>F103/E103*100</f>
        <v>102.39093591283341</v>
      </c>
      <c r="H103" s="9">
        <v>100</v>
      </c>
      <c r="I103" s="10">
        <f>6437801.04+6646361+7272837+8482884</f>
        <v>28839883.04</v>
      </c>
      <c r="J103" s="10">
        <f>6397934.26+6713408.41+7981016.38+8685704.32</f>
        <v>29778063.37</v>
      </c>
      <c r="K103" s="11">
        <f>J103/I103*100</f>
        <v>103.25306565459636</v>
      </c>
      <c r="L103" s="9">
        <v>100</v>
      </c>
      <c r="M103" s="12"/>
    </row>
    <row r="104" spans="1:13" ht="47.25">
      <c r="A104" s="52" t="s">
        <v>71</v>
      </c>
      <c r="B104" s="7" t="s">
        <v>72</v>
      </c>
      <c r="C104" s="8" t="s">
        <v>12</v>
      </c>
      <c r="D104" s="9"/>
      <c r="E104" s="10"/>
      <c r="F104" s="10"/>
      <c r="G104" s="11"/>
      <c r="H104" s="9"/>
      <c r="I104" s="10">
        <f>14200</f>
        <v>14200</v>
      </c>
      <c r="J104" s="10">
        <v>0</v>
      </c>
      <c r="K104" s="11">
        <f>J104/I104*100</f>
        <v>0</v>
      </c>
      <c r="L104" s="9"/>
      <c r="M104" s="12"/>
    </row>
    <row r="105" spans="1:13" ht="15">
      <c r="A105" s="16"/>
      <c r="B105" s="17" t="s">
        <v>35</v>
      </c>
      <c r="C105" s="17"/>
      <c r="D105" s="17"/>
      <c r="E105" s="18"/>
      <c r="F105" s="18"/>
      <c r="G105" s="19"/>
      <c r="H105" s="17"/>
      <c r="I105" s="18"/>
      <c r="J105" s="18"/>
      <c r="K105" s="19"/>
      <c r="L105" s="17"/>
      <c r="M105" s="20"/>
    </row>
    <row r="106" spans="1:13" ht="15">
      <c r="A106" s="16"/>
      <c r="B106" s="17" t="s">
        <v>36</v>
      </c>
      <c r="C106" s="17"/>
      <c r="D106" s="17"/>
      <c r="E106" s="18"/>
      <c r="F106" s="18"/>
      <c r="G106" s="19"/>
      <c r="H106" s="17"/>
      <c r="I106" s="18"/>
      <c r="J106" s="18"/>
      <c r="K106" s="19"/>
      <c r="L106" s="17"/>
      <c r="M106" s="20"/>
    </row>
    <row r="107" spans="1:13" ht="15.75">
      <c r="A107" s="21"/>
      <c r="B107" s="22" t="s">
        <v>37</v>
      </c>
      <c r="C107" s="23"/>
      <c r="D107" s="23"/>
      <c r="E107" s="18">
        <f>E103</f>
        <v>8482884</v>
      </c>
      <c r="F107" s="18">
        <f>F103</f>
        <v>8685704.32</v>
      </c>
      <c r="G107" s="19">
        <f>F107/E107*100</f>
        <v>102.39093591283341</v>
      </c>
      <c r="H107" s="18">
        <v>100</v>
      </c>
      <c r="I107" s="18">
        <f>I103</f>
        <v>28839883.04</v>
      </c>
      <c r="J107" s="18">
        <f>J103</f>
        <v>29778063.37</v>
      </c>
      <c r="K107" s="19">
        <f>J107/I107*100</f>
        <v>103.25306565459636</v>
      </c>
      <c r="L107" s="17">
        <v>100</v>
      </c>
      <c r="M107" s="20"/>
    </row>
    <row r="108" spans="1:13" ht="15.75">
      <c r="A108" s="21"/>
      <c r="B108" s="24" t="s">
        <v>38</v>
      </c>
      <c r="C108" s="25"/>
      <c r="D108" s="25"/>
      <c r="E108" s="18"/>
      <c r="F108" s="18"/>
      <c r="G108" s="19"/>
      <c r="H108" s="17"/>
      <c r="I108" s="18"/>
      <c r="J108" s="18"/>
      <c r="K108" s="19"/>
      <c r="L108" s="17"/>
      <c r="M108" s="20"/>
    </row>
    <row r="109" spans="1:13" ht="25.5">
      <c r="A109" s="16"/>
      <c r="B109" s="26" t="s">
        <v>1</v>
      </c>
      <c r="C109" s="17"/>
      <c r="D109" s="17"/>
      <c r="E109" s="18">
        <v>122325</v>
      </c>
      <c r="F109" s="18">
        <v>121460.7</v>
      </c>
      <c r="G109" s="19">
        <f>F109/E109*100</f>
        <v>99.29343960760269</v>
      </c>
      <c r="H109" s="17">
        <v>100</v>
      </c>
      <c r="I109" s="18">
        <f>6760+122325</f>
        <v>129085</v>
      </c>
      <c r="J109" s="18">
        <f>133869.09+96856.34+121460.7</f>
        <v>352186.13</v>
      </c>
      <c r="K109" s="19">
        <f>J109/I109*100</f>
        <v>272.8327303714606</v>
      </c>
      <c r="L109" s="17">
        <v>100</v>
      </c>
      <c r="M109" s="20"/>
    </row>
    <row r="110" spans="1:13" ht="15">
      <c r="A110" s="16"/>
      <c r="B110" s="26" t="s">
        <v>39</v>
      </c>
      <c r="C110" s="17"/>
      <c r="D110" s="17"/>
      <c r="E110" s="18"/>
      <c r="F110" s="18"/>
      <c r="G110" s="19"/>
      <c r="H110" s="17"/>
      <c r="I110" s="18"/>
      <c r="J110" s="18"/>
      <c r="K110" s="19"/>
      <c r="L110" s="17"/>
      <c r="M110" s="20"/>
    </row>
    <row r="111" spans="1:13" ht="19.5" customHeight="1">
      <c r="A111" s="16"/>
      <c r="B111" s="27" t="s">
        <v>40</v>
      </c>
      <c r="C111" s="17"/>
      <c r="D111" s="17"/>
      <c r="E111" s="18"/>
      <c r="F111" s="18"/>
      <c r="G111" s="19"/>
      <c r="H111" s="17"/>
      <c r="I111" s="18"/>
      <c r="J111" s="18"/>
      <c r="K111" s="19"/>
      <c r="L111" s="17"/>
      <c r="M111" s="20"/>
    </row>
    <row r="112" spans="1:13" ht="15.75">
      <c r="A112" s="46"/>
      <c r="B112" s="28" t="s">
        <v>61</v>
      </c>
      <c r="C112" s="42"/>
      <c r="D112" s="42"/>
      <c r="E112" s="43">
        <f>E107</f>
        <v>8482884</v>
      </c>
      <c r="F112" s="43">
        <f>F107</f>
        <v>8685704.32</v>
      </c>
      <c r="G112" s="19">
        <f>F112/E112*100</f>
        <v>102.39093591283341</v>
      </c>
      <c r="H112" s="43">
        <v>100</v>
      </c>
      <c r="I112" s="43">
        <f>I107</f>
        <v>28839883.04</v>
      </c>
      <c r="J112" s="43">
        <f>J107</f>
        <v>29778063.37</v>
      </c>
      <c r="K112" s="44">
        <f>J112/I112*100</f>
        <v>103.25306565459636</v>
      </c>
      <c r="L112" s="42">
        <v>100</v>
      </c>
      <c r="M112" s="45"/>
    </row>
    <row r="113" spans="1:13" ht="15.75">
      <c r="A113" s="16"/>
      <c r="B113" s="23" t="s">
        <v>42</v>
      </c>
      <c r="C113" s="23"/>
      <c r="D113" s="17"/>
      <c r="E113" s="18"/>
      <c r="F113" s="18"/>
      <c r="G113" s="19"/>
      <c r="H113" s="17"/>
      <c r="I113" s="18"/>
      <c r="J113" s="18"/>
      <c r="K113" s="19"/>
      <c r="L113" s="17"/>
      <c r="M113" s="20"/>
    </row>
    <row r="114" spans="1:13" ht="15.75">
      <c r="A114" s="16"/>
      <c r="B114" s="27" t="s">
        <v>37</v>
      </c>
      <c r="C114" s="23"/>
      <c r="D114" s="17"/>
      <c r="E114" s="18">
        <f>E112</f>
        <v>8482884</v>
      </c>
      <c r="F114" s="18">
        <f>F112</f>
        <v>8685704.32</v>
      </c>
      <c r="G114" s="19">
        <f>F114/E114*100</f>
        <v>102.39093591283341</v>
      </c>
      <c r="H114" s="18">
        <v>100</v>
      </c>
      <c r="I114" s="18">
        <f>I112</f>
        <v>28839883.04</v>
      </c>
      <c r="J114" s="18">
        <f>J112</f>
        <v>29778063.37</v>
      </c>
      <c r="K114" s="19">
        <f>J114/I114*100</f>
        <v>103.25306565459636</v>
      </c>
      <c r="L114" s="17">
        <v>100</v>
      </c>
      <c r="M114" s="20"/>
    </row>
    <row r="115" spans="1:13" ht="15.75">
      <c r="A115" s="16"/>
      <c r="B115" s="29" t="s">
        <v>38</v>
      </c>
      <c r="C115" s="23"/>
      <c r="D115" s="17"/>
      <c r="E115" s="18"/>
      <c r="F115" s="18"/>
      <c r="G115" s="19"/>
      <c r="H115" s="17"/>
      <c r="I115" s="18"/>
      <c r="J115" s="18"/>
      <c r="K115" s="53"/>
      <c r="L115" s="17"/>
      <c r="M115" s="20"/>
    </row>
    <row r="116" spans="1:13" ht="31.5">
      <c r="A116" s="16"/>
      <c r="B116" s="30" t="s">
        <v>1</v>
      </c>
      <c r="C116" s="23"/>
      <c r="D116" s="17"/>
      <c r="E116" s="18">
        <f>E109</f>
        <v>122325</v>
      </c>
      <c r="F116" s="18">
        <f aca="true" t="shared" si="4" ref="F116:K116">F109</f>
        <v>121460.7</v>
      </c>
      <c r="G116" s="18">
        <f t="shared" si="4"/>
        <v>99.29343960760269</v>
      </c>
      <c r="H116" s="18">
        <v>100</v>
      </c>
      <c r="I116" s="18">
        <f t="shared" si="4"/>
        <v>129085</v>
      </c>
      <c r="J116" s="18">
        <f t="shared" si="4"/>
        <v>352186.13</v>
      </c>
      <c r="K116" s="18">
        <f t="shared" si="4"/>
        <v>272.8327303714606</v>
      </c>
      <c r="L116" s="17">
        <v>100</v>
      </c>
      <c r="M116" s="20"/>
    </row>
    <row r="117" spans="1:13" ht="15.75">
      <c r="A117" s="16"/>
      <c r="B117" s="30" t="s">
        <v>39</v>
      </c>
      <c r="C117" s="25" t="s">
        <v>43</v>
      </c>
      <c r="D117" s="17"/>
      <c r="E117" s="18"/>
      <c r="F117" s="18"/>
      <c r="G117" s="17"/>
      <c r="H117" s="17"/>
      <c r="I117" s="18"/>
      <c r="J117" s="18"/>
      <c r="K117" s="17"/>
      <c r="L117" s="17"/>
      <c r="M117" s="20"/>
    </row>
    <row r="118" spans="1:13" ht="15.75">
      <c r="A118" s="16"/>
      <c r="B118" s="31" t="s">
        <v>44</v>
      </c>
      <c r="C118" s="23"/>
      <c r="D118" s="17"/>
      <c r="E118" s="18"/>
      <c r="F118" s="18"/>
      <c r="G118" s="17"/>
      <c r="H118" s="17"/>
      <c r="I118" s="18"/>
      <c r="J118" s="18"/>
      <c r="K118" s="17"/>
      <c r="L118" s="17"/>
      <c r="M118" s="20"/>
    </row>
    <row r="119" spans="1:13" ht="16.5" thickBot="1">
      <c r="A119" s="32"/>
      <c r="B119" s="33" t="s">
        <v>45</v>
      </c>
      <c r="C119" s="34"/>
      <c r="D119" s="35"/>
      <c r="E119" s="36"/>
      <c r="F119" s="36"/>
      <c r="G119" s="35"/>
      <c r="H119" s="35"/>
      <c r="I119" s="36"/>
      <c r="J119" s="36"/>
      <c r="K119" s="35"/>
      <c r="L119" s="35"/>
      <c r="M119" s="37"/>
    </row>
    <row r="120" spans="1:13" s="61" customFormat="1" ht="15.75">
      <c r="A120" s="54"/>
      <c r="B120" s="55" t="s">
        <v>47</v>
      </c>
      <c r="C120" s="55"/>
      <c r="D120" s="56"/>
      <c r="E120" s="57">
        <f>E24+E52+E73+E93+E112</f>
        <v>8488439</v>
      </c>
      <c r="F120" s="57">
        <f>F24+F52+F73+F93+F112</f>
        <v>8688448.25</v>
      </c>
      <c r="G120" s="58">
        <f>F120/E120*100</f>
        <v>102.35625478371229</v>
      </c>
      <c r="H120" s="56">
        <v>100</v>
      </c>
      <c r="I120" s="59">
        <f>I24+I52+I73+I93+I112</f>
        <v>28892126.04</v>
      </c>
      <c r="J120" s="59">
        <f>J24+J52+J73+J93+J112</f>
        <v>29816883.57</v>
      </c>
      <c r="K120" s="56">
        <v>100</v>
      </c>
      <c r="L120" s="56">
        <v>100</v>
      </c>
      <c r="M120" s="60"/>
    </row>
    <row r="121" spans="1:13" ht="15.75">
      <c r="A121" s="62"/>
      <c r="B121" s="28" t="s">
        <v>42</v>
      </c>
      <c r="C121" s="28"/>
      <c r="D121" s="63"/>
      <c r="E121" s="64"/>
      <c r="F121" s="64"/>
      <c r="G121" s="65"/>
      <c r="H121" s="63"/>
      <c r="I121" s="64"/>
      <c r="J121" s="64"/>
      <c r="K121" s="63"/>
      <c r="L121" s="63"/>
      <c r="M121" s="66"/>
    </row>
    <row r="122" spans="1:13" ht="15.75">
      <c r="A122" s="62"/>
      <c r="B122" s="27" t="s">
        <v>37</v>
      </c>
      <c r="C122" s="28"/>
      <c r="D122" s="63"/>
      <c r="E122" s="64">
        <f>E26+E54+E75+E95+E114</f>
        <v>8488439</v>
      </c>
      <c r="F122" s="64">
        <f>F26+F54+F75+F95+F114</f>
        <v>8688448.25</v>
      </c>
      <c r="G122" s="65">
        <f>F122/E122*100</f>
        <v>102.35625478371229</v>
      </c>
      <c r="H122" s="63">
        <v>100</v>
      </c>
      <c r="I122" s="64">
        <f>I26+I54+I75+I95+I114</f>
        <v>28892126.04</v>
      </c>
      <c r="J122" s="64">
        <f>J26+J54+J75+J95+J114</f>
        <v>29816883.57</v>
      </c>
      <c r="K122" s="63">
        <v>100</v>
      </c>
      <c r="L122" s="63">
        <v>100</v>
      </c>
      <c r="M122" s="66"/>
    </row>
    <row r="123" spans="1:13" ht="15.75">
      <c r="A123" s="62"/>
      <c r="B123" s="67" t="s">
        <v>38</v>
      </c>
      <c r="C123" s="28"/>
      <c r="D123" s="63"/>
      <c r="E123" s="64"/>
      <c r="F123" s="64"/>
      <c r="G123" s="65"/>
      <c r="H123" s="63"/>
      <c r="I123" s="64"/>
      <c r="J123" s="64"/>
      <c r="K123" s="63"/>
      <c r="L123" s="63"/>
      <c r="M123" s="66"/>
    </row>
    <row r="124" spans="1:13" ht="25.5">
      <c r="A124" s="62"/>
      <c r="B124" s="68" t="s">
        <v>1</v>
      </c>
      <c r="C124" s="28"/>
      <c r="D124" s="63"/>
      <c r="E124" s="64">
        <f>E28+E56+E77+E97+E116</f>
        <v>122325</v>
      </c>
      <c r="F124" s="64">
        <f>F28+F56+F77+F97+F116</f>
        <v>121460.7</v>
      </c>
      <c r="G124" s="65">
        <f>F124/E124*100</f>
        <v>99.29343960760269</v>
      </c>
      <c r="H124" s="63">
        <v>100</v>
      </c>
      <c r="I124" s="64">
        <f>I28+I56+I77+I97+I116</f>
        <v>129085</v>
      </c>
      <c r="J124" s="64">
        <f>J28+J56+J77+J97+J116</f>
        <v>352186.13</v>
      </c>
      <c r="K124" s="63">
        <v>100</v>
      </c>
      <c r="L124" s="63">
        <v>100</v>
      </c>
      <c r="M124" s="66"/>
    </row>
    <row r="125" spans="1:13" ht="15" customHeight="1">
      <c r="A125" s="62"/>
      <c r="B125" s="68" t="s">
        <v>39</v>
      </c>
      <c r="C125" s="69" t="s">
        <v>43</v>
      </c>
      <c r="D125" s="63"/>
      <c r="E125" s="64"/>
      <c r="F125" s="64"/>
      <c r="G125" s="63"/>
      <c r="H125" s="63"/>
      <c r="I125" s="64"/>
      <c r="J125" s="64"/>
      <c r="K125" s="63"/>
      <c r="L125" s="63"/>
      <c r="M125" s="66"/>
    </row>
    <row r="126" spans="1:13" ht="15.75">
      <c r="A126" s="62"/>
      <c r="B126" s="31" t="s">
        <v>44</v>
      </c>
      <c r="C126" s="28"/>
      <c r="D126" s="63"/>
      <c r="E126" s="64"/>
      <c r="F126" s="64"/>
      <c r="G126" s="63"/>
      <c r="H126" s="63"/>
      <c r="I126" s="64"/>
      <c r="J126" s="64"/>
      <c r="K126" s="63"/>
      <c r="L126" s="63"/>
      <c r="M126" s="66"/>
    </row>
    <row r="127" spans="1:13" ht="16.5" thickBot="1">
      <c r="A127" s="70"/>
      <c r="B127" s="33" t="s">
        <v>65</v>
      </c>
      <c r="C127" s="71"/>
      <c r="D127" s="72"/>
      <c r="E127" s="73"/>
      <c r="F127" s="73"/>
      <c r="G127" s="74"/>
      <c r="H127" s="72"/>
      <c r="I127" s="75"/>
      <c r="J127" s="75"/>
      <c r="K127" s="72"/>
      <c r="L127" s="72"/>
      <c r="M127" s="76"/>
    </row>
    <row r="128" spans="1:13" ht="15">
      <c r="A128" s="77"/>
      <c r="B128" s="77"/>
      <c r="C128" s="80"/>
      <c r="D128" s="77"/>
      <c r="E128" s="77"/>
      <c r="F128" s="77"/>
      <c r="G128" s="77"/>
      <c r="H128" s="77"/>
      <c r="I128" s="77"/>
      <c r="J128" s="77"/>
      <c r="K128" s="77"/>
      <c r="L128" s="77"/>
      <c r="M128" s="77"/>
    </row>
    <row r="129" spans="1:13" ht="15">
      <c r="A129" s="77"/>
      <c r="B129" s="77"/>
      <c r="C129" s="80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 ht="15.75">
      <c r="A130" s="77"/>
      <c r="B130" s="77"/>
      <c r="C130" s="78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ht="15.75">
      <c r="A131" s="77"/>
      <c r="B131" s="77"/>
      <c r="C131" s="78"/>
      <c r="D131" s="77"/>
      <c r="E131" s="77"/>
      <c r="F131" s="77"/>
      <c r="G131" s="77"/>
      <c r="H131" s="77"/>
      <c r="I131" s="77"/>
      <c r="J131" s="77"/>
      <c r="K131" s="77"/>
      <c r="L131" s="77"/>
      <c r="M131" s="77"/>
    </row>
    <row r="132" spans="1:13" ht="15.75">
      <c r="A132" s="77"/>
      <c r="B132" s="77"/>
      <c r="C132" s="78"/>
      <c r="D132" s="77"/>
      <c r="E132" s="77"/>
      <c r="F132" s="77"/>
      <c r="G132" s="77"/>
      <c r="H132" s="77"/>
      <c r="I132" s="77"/>
      <c r="J132" s="77"/>
      <c r="K132" s="77"/>
      <c r="L132" s="77"/>
      <c r="M132" s="77"/>
    </row>
    <row r="133" spans="1:13" ht="15.75">
      <c r="A133" s="77"/>
      <c r="B133" s="77"/>
      <c r="C133" s="78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1:13" ht="15.75">
      <c r="A134" s="77"/>
      <c r="B134" s="77"/>
      <c r="C134" s="78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1:13" ht="15.75">
      <c r="A135" s="77"/>
      <c r="B135" s="77"/>
      <c r="C135" s="78"/>
      <c r="D135" s="77"/>
      <c r="E135" s="77"/>
      <c r="F135" s="77"/>
      <c r="G135" s="77"/>
      <c r="H135" s="77"/>
      <c r="I135" s="77"/>
      <c r="J135" s="77"/>
      <c r="K135" s="77"/>
      <c r="L135" s="77"/>
      <c r="M135" s="77"/>
    </row>
    <row r="136" spans="1:13" ht="15.75">
      <c r="A136" s="77"/>
      <c r="B136" s="77"/>
      <c r="C136" s="78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ht="15">
      <c r="A137" s="77"/>
      <c r="B137" s="77"/>
      <c r="C137" s="80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ht="15">
      <c r="A138" s="77"/>
      <c r="B138" s="77"/>
      <c r="C138" s="80"/>
      <c r="D138" s="77"/>
      <c r="E138" s="77"/>
      <c r="F138" s="77"/>
      <c r="G138" s="77"/>
      <c r="H138" s="77"/>
      <c r="I138" s="77"/>
      <c r="J138" s="77"/>
      <c r="K138" s="77"/>
      <c r="L138" s="77"/>
      <c r="M138" s="77"/>
    </row>
    <row r="139" spans="1:13" ht="15.75">
      <c r="A139" s="77"/>
      <c r="B139" s="77"/>
      <c r="C139" s="78"/>
      <c r="D139" s="77"/>
      <c r="E139" s="77"/>
      <c r="F139" s="77"/>
      <c r="G139" s="77"/>
      <c r="H139" s="77"/>
      <c r="I139" s="77"/>
      <c r="J139" s="77"/>
      <c r="K139" s="77"/>
      <c r="L139" s="77"/>
      <c r="M139" s="77"/>
    </row>
    <row r="140" spans="1:13" ht="15.75">
      <c r="A140" s="77"/>
      <c r="B140" s="77"/>
      <c r="C140" s="78"/>
      <c r="D140" s="77"/>
      <c r="E140" s="77"/>
      <c r="F140" s="77"/>
      <c r="G140" s="77"/>
      <c r="H140" s="77"/>
      <c r="I140" s="77"/>
      <c r="J140" s="77"/>
      <c r="K140" s="77"/>
      <c r="L140" s="77"/>
      <c r="M140" s="77"/>
    </row>
    <row r="141" spans="1:13" ht="15.75">
      <c r="A141" s="77"/>
      <c r="B141" s="77"/>
      <c r="C141" s="78"/>
      <c r="D141" s="77"/>
      <c r="E141" s="77"/>
      <c r="F141" s="77"/>
      <c r="G141" s="77"/>
      <c r="H141" s="77"/>
      <c r="I141" s="77"/>
      <c r="J141" s="77"/>
      <c r="K141" s="77"/>
      <c r="L141" s="77"/>
      <c r="M141" s="77"/>
    </row>
    <row r="142" spans="1:13" ht="15.75">
      <c r="A142" s="77"/>
      <c r="B142" s="77"/>
      <c r="C142" s="78"/>
      <c r="D142" s="77"/>
      <c r="E142" s="77"/>
      <c r="F142" s="77"/>
      <c r="G142" s="77"/>
      <c r="H142" s="77"/>
      <c r="I142" s="77"/>
      <c r="J142" s="77"/>
      <c r="K142" s="77"/>
      <c r="L142" s="77"/>
      <c r="M142" s="77"/>
    </row>
    <row r="143" spans="1:13" ht="15.75">
      <c r="A143" s="77"/>
      <c r="B143" s="77"/>
      <c r="C143" s="78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 ht="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3" ht="1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</row>
    <row r="146" spans="1:13" ht="1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</row>
    <row r="147" spans="1:13" ht="1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</row>
    <row r="148" spans="1:13" ht="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</row>
    <row r="149" spans="1:13" ht="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</row>
    <row r="150" spans="1:13" ht="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</row>
  </sheetData>
  <sheetProtection/>
  <mergeCells count="34">
    <mergeCell ref="A12:M12"/>
    <mergeCell ref="A60:M60"/>
    <mergeCell ref="A33:M33"/>
    <mergeCell ref="A35:M35"/>
    <mergeCell ref="L7:M7"/>
    <mergeCell ref="E8:E9"/>
    <mergeCell ref="F8:F9"/>
    <mergeCell ref="G8:G9"/>
    <mergeCell ref="A82:M82"/>
    <mergeCell ref="I8:I9"/>
    <mergeCell ref="J8:J9"/>
    <mergeCell ref="K8:K9"/>
    <mergeCell ref="L8:L9"/>
    <mergeCell ref="A11:M11"/>
    <mergeCell ref="C128:C129"/>
    <mergeCell ref="A7:A9"/>
    <mergeCell ref="B7:B9"/>
    <mergeCell ref="C7:C9"/>
    <mergeCell ref="D7:D9"/>
    <mergeCell ref="A5:M5"/>
    <mergeCell ref="E7:G7"/>
    <mergeCell ref="M8:M9"/>
    <mergeCell ref="H7:H9"/>
    <mergeCell ref="I7:K7"/>
    <mergeCell ref="C137:C138"/>
    <mergeCell ref="B6:EB6"/>
    <mergeCell ref="A14:M14"/>
    <mergeCell ref="A61:M61"/>
    <mergeCell ref="A63:M63"/>
    <mergeCell ref="A81:M81"/>
    <mergeCell ref="A84:M84"/>
    <mergeCell ref="A101:M101"/>
    <mergeCell ref="A102:M102"/>
    <mergeCell ref="A32:M32"/>
  </mergeCells>
  <printOptions/>
  <pageMargins left="0.25" right="0.25" top="0.75" bottom="0.75" header="0.3" footer="0.3"/>
  <pageSetup horizontalDpi="600" verticalDpi="600" orientation="landscape" paperSize="9" scale="53" r:id="rId1"/>
  <rowBreaks count="1" manualBreakCount="1"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User</cp:lastModifiedBy>
  <cp:lastPrinted>2020-02-07T09:34:11Z</cp:lastPrinted>
  <dcterms:created xsi:type="dcterms:W3CDTF">2012-08-28T13:48:42Z</dcterms:created>
  <dcterms:modified xsi:type="dcterms:W3CDTF">2020-04-16T07:31:46Z</dcterms:modified>
  <cp:category/>
  <cp:version/>
  <cp:contentType/>
  <cp:contentStatus/>
</cp:coreProperties>
</file>